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разд'!$A$13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<sst xmlns="http://schemas.openxmlformats.org/spreadsheetml/2006/main" count="70" uniqueCount="70">
  <si>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</si>
  <si>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</si>
  <si>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</si>
  <si>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</si>
  <si>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</si>
  <si>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</si>
  <si>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</si>
  <si>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</si>
  <si>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</si>
  <si>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</si>
  <si>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</si>
  <si>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</si>
  <si>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</si>
  <si>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</si>
  <si>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</si>
  <si>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</si>
  <si>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</si>
  <si>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</si>
  <si>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</si>
  <si>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</si>
  <si>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</si>
  <si>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</si>
  <si>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</si>
  <si>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</si>
  <si>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</si>
  <si>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</si>
  <si>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</si>
  <si>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</si>
  <si>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</si>
  <si>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</si>
  <si>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</si>
  <si>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</si>
  <si>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</si>
  <si>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</si>
  <si>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</si>
  <si>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</si>
  <si>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</si>
  <si>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</si>
  <si>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</si>
  <si>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</si>
  <si>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</si>
  <si>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</si>
  <si>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</si>
  <si>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</si>
  <si>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</si>
  <si>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</si>
  <si>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</si>
  <si>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</si>
  <si>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</si>
  <si>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</si>
  <si>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</si>
  <si>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</si>
  <si>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</si>
  <si>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</si>
  <si>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</si>
  <si>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</si>
  <si>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</si>
  <si>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</si>
  <si>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</si>
  <si>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</si>
  <si>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</si>
  <si>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</si>
  <si>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</si>
  <si>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</si>
  <si>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</si>
  <si>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</si>
  <si>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</si>
  <si>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</si>
  <si>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Приложение № 8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</si>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</sst>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68</v>
      </c>
      <c r="B1" s="26"/>
      <c r="C1" s="26"/>
      <c r="D1" s="26"/>
      <c r="E1" s="26"/>
    </row>
    <row r="2" spans="1:5" ht="18.75">
      <c r="A2" s="26" t="s">
        <v>52</v>
      </c>
      <c r="B2" s="26"/>
      <c r="C2" s="26"/>
      <c r="D2" s="26"/>
      <c r="E2" s="26"/>
    </row>
    <row r="3" spans="1:5" ht="18.75">
      <c r="A3" s="26" t="s">
        <v>17</v>
      </c>
      <c r="B3" s="26"/>
      <c r="C3" s="26"/>
      <c r="D3" s="26"/>
      <c r="E3" s="26"/>
    </row>
    <row r="4" spans="1:5" ht="18.75">
      <c r="A4" s="26" t="s">
        <v>18</v>
      </c>
      <c r="B4" s="26"/>
      <c r="C4" s="26"/>
      <c r="D4" s="26"/>
      <c r="E4" s="26"/>
    </row>
    <row r="5" spans="1:5" ht="18.75">
      <c r="A5" s="26" t="s">
        <v>19</v>
      </c>
      <c r="B5" s="26"/>
      <c r="C5" s="26"/>
      <c r="D5" s="26"/>
      <c r="E5" s="26"/>
    </row>
    <row r="6" spans="1:5" ht="18.75">
      <c r="A6" s="26" t="s">
        <v>66</v>
      </c>
      <c r="B6" s="26"/>
      <c r="C6" s="26"/>
      <c r="D6" s="26"/>
      <c r="E6" s="26"/>
    </row>
    <row r="7" spans="1:5" ht="75" customHeight="1">
      <c r="A7" s="25" t="s">
        <v>63</v>
      </c>
      <c r="B7" s="25"/>
      <c r="C7" s="25"/>
      <c r="D7" s="25"/>
      <c r="E7" s="25"/>
    </row>
    <row r="8" spans="1:5" ht="20.25" customHeight="1">
      <c r="A8" s="26" t="s">
        <v>67</v>
      </c>
      <c r="B8" s="26"/>
      <c r="C8" s="26"/>
      <c r="D8" s="26"/>
      <c r="E8" s="26"/>
    </row>
    <row r="9" ht="18.75">
      <c r="A9" s="19"/>
    </row>
    <row r="10" spans="1:5" ht="57.75" customHeight="1">
      <c r="A10" s="24" t="s">
        <v>64</v>
      </c>
      <c r="B10" s="24"/>
      <c r="C10" s="24"/>
      <c r="D10" s="24"/>
      <c r="E10" s="24"/>
    </row>
    <row r="11" spans="1:5" ht="37.5" customHeight="1">
      <c r="A11" s="30" t="s">
        <v>69</v>
      </c>
      <c r="B11" s="30"/>
      <c r="C11" s="30"/>
      <c r="D11" s="30"/>
      <c r="E11" s="30"/>
    </row>
    <row r="12" spans="1:5" s="5" customFormat="1" ht="10.5" customHeight="1">
      <c r="A12" s="2"/>
      <c r="B12" s="3"/>
      <c r="C12" s="4"/>
      <c r="D12" s="4"/>
      <c r="E12" s="4"/>
    </row>
    <row r="13" spans="1:5" ht="19.5" customHeight="1">
      <c r="A13" s="27" t="s">
        <v>0</v>
      </c>
      <c r="B13" s="28" t="s">
        <v>1</v>
      </c>
      <c r="C13" s="27" t="s">
        <v>2</v>
      </c>
      <c r="D13" s="27"/>
      <c r="E13" s="27"/>
    </row>
    <row r="14" spans="1:5" ht="18.75" customHeight="1">
      <c r="A14" s="27"/>
      <c r="B14" s="29"/>
      <c r="C14" s="6" t="s">
        <v>57</v>
      </c>
      <c r="D14" s="6" t="s">
        <v>58</v>
      </c>
      <c r="E14" s="6" t="s">
        <v>65</v>
      </c>
    </row>
    <row r="15" spans="1:5" ht="18.75">
      <c r="A15" s="20">
        <v>1</v>
      </c>
      <c r="B15" s="21">
        <v>2</v>
      </c>
      <c r="C15" s="6">
        <v>3</v>
      </c>
      <c r="D15" s="6">
        <v>4</v>
      </c>
      <c r="E15" s="6">
        <v>5</v>
      </c>
    </row>
    <row r="16" spans="1:5" s="10" customFormat="1" ht="20.25" customHeight="1">
      <c r="A16" s="7" t="s">
        <v>12</v>
      </c>
      <c r="B16" s="8" t="s">
        <v>40</v>
      </c>
      <c r="C16" s="9">
        <f>SUM(C17:C21)</f>
        <v>9571666.13</v>
      </c>
      <c r="D16" s="9">
        <f>SUM(D17:D21)</f>
        <v>8214145.51</v>
      </c>
      <c r="E16" s="9">
        <f>SUM(E17:E21)</f>
        <v>8210545.51</v>
      </c>
    </row>
    <row r="17" spans="1:5" s="15" customFormat="1" ht="57.75" customHeight="1">
      <c r="A17" s="11" t="s">
        <v>13</v>
      </c>
      <c r="B17" s="12" t="s">
        <v>3</v>
      </c>
      <c r="C17" s="13">
        <f>1021096.46+23229.95+63425.77</f>
        <v>1107752.18</v>
      </c>
      <c r="D17" s="13">
        <f>1021096.46</f>
        <v>1021096.46</v>
      </c>
      <c r="E17" s="14">
        <f>1021096.46</f>
        <v>1021096.46</v>
      </c>
    </row>
    <row r="18" spans="1:5" ht="75">
      <c r="A18" s="11" t="s">
        <v>14</v>
      </c>
      <c r="B18" s="12" t="s">
        <v>39</v>
      </c>
      <c r="C18" s="13">
        <f>1544660.77+239674.96+241191.04+31772.77+32425.6+33139.49-59842.6-181348.44</f>
        <v>1881673.5900000003</v>
      </c>
      <c r="D18" s="13">
        <f>1544660.77+412649.54+68216.54</f>
        <v>2025526.85</v>
      </c>
      <c r="E18" s="14">
        <f>1544660.77+412649.54+68216.54-3600</f>
        <v>2021926.85</v>
      </c>
    </row>
    <row r="19" spans="1:5" ht="83.25" customHeight="1">
      <c r="A19" s="11" t="s">
        <v>59</v>
      </c>
      <c r="B19" s="12" t="s">
        <v>60</v>
      </c>
      <c r="C19" s="13">
        <f>3600</f>
        <v>3600</v>
      </c>
      <c r="D19" s="13">
        <f>3600</f>
        <v>3600</v>
      </c>
      <c r="E19" s="14">
        <f>3600</f>
        <v>3600</v>
      </c>
    </row>
    <row r="20" spans="1:5" ht="18.75">
      <c r="A20" s="11" t="s">
        <v>15</v>
      </c>
      <c r="B20" s="12" t="s">
        <v>4</v>
      </c>
      <c r="C20" s="13">
        <f>300000</f>
        <v>300000</v>
      </c>
      <c r="D20" s="13">
        <f>300000</f>
        <v>300000</v>
      </c>
      <c r="E20" s="14">
        <f>300000</f>
        <v>300000</v>
      </c>
    </row>
    <row r="21" spans="1:5" ht="18.75">
      <c r="A21" s="11" t="s">
        <v>16</v>
      </c>
      <c r="B21" s="12" t="s">
        <v>41</v>
      </c>
      <c r="C21" s="13">
        <f>31840+100000+4011304.2+125278+1500+200000+9000+25000+90000+100000+100000+70000+271090.08+100000+97424.47+6000+10000+50000+50000+64600+5129+40000+30000+60000-100000+70000-20000+37500+64000+37500+33450+37500+37500+300+72076.17+50000-80000+50000+181348.44+6000+60000+50000+64800-1500-50000+30000</f>
        <v>6278640.36</v>
      </c>
      <c r="D21" s="13">
        <f>31840+100000+4011304.2+125278+1500+200000+9000+25000+90000+100000+100000+70000</f>
        <v>4863922.2</v>
      </c>
      <c r="E21" s="14">
        <f>31840+100000+4011304.2+125278+1500+200000+9000+25000+90000+100000+100000+70000</f>
        <v>4863922.2</v>
      </c>
    </row>
    <row r="22" spans="1:5" ht="56.25">
      <c r="A22" s="7" t="s">
        <v>20</v>
      </c>
      <c r="B22" s="8" t="s">
        <v>42</v>
      </c>
      <c r="C22" s="9">
        <f>SUM(C23:C25)</f>
        <v>830500</v>
      </c>
      <c r="D22" s="9">
        <f>SUM(D23:D25)</f>
        <v>473500</v>
      </c>
      <c r="E22" s="9">
        <f>SUM(E23:E25)</f>
        <v>473500</v>
      </c>
    </row>
    <row r="23" spans="1:5" s="15" customFormat="1" ht="23.25" customHeight="1">
      <c r="A23" s="11" t="s">
        <v>21</v>
      </c>
      <c r="B23" s="12" t="s">
        <v>55</v>
      </c>
      <c r="C23" s="13">
        <f>12000+6000+65000-14000</f>
        <v>69000</v>
      </c>
      <c r="D23" s="13">
        <f>12000</f>
        <v>12000</v>
      </c>
      <c r="E23" s="14">
        <f>12000</f>
        <v>12000</v>
      </c>
    </row>
    <row r="24" spans="1:5" ht="76.5" customHeight="1">
      <c r="A24" s="11" t="s">
        <v>22</v>
      </c>
      <c r="B24" s="12" t="s">
        <v>56</v>
      </c>
      <c r="C24" s="13">
        <f>261500+300000</f>
        <v>561500</v>
      </c>
      <c r="D24" s="13">
        <f>261500</f>
        <v>261500</v>
      </c>
      <c r="E24" s="14">
        <f>261500</f>
        <v>261500</v>
      </c>
    </row>
    <row r="25" spans="1:5" ht="56.25">
      <c r="A25" s="11" t="s">
        <v>36</v>
      </c>
      <c r="B25" s="12" t="s">
        <v>37</v>
      </c>
      <c r="C25" s="13">
        <f>200000</f>
        <v>200000</v>
      </c>
      <c r="D25" s="13">
        <f>200000</f>
        <v>200000</v>
      </c>
      <c r="E25" s="14">
        <f>200000</f>
        <v>200000</v>
      </c>
    </row>
    <row r="26" spans="1:5" ht="23.25" customHeight="1">
      <c r="A26" s="7" t="s">
        <v>23</v>
      </c>
      <c r="B26" s="8" t="s">
        <v>43</v>
      </c>
      <c r="C26" s="9">
        <f>SUM(C27:C30)</f>
        <v>45736846.55</v>
      </c>
      <c r="D26" s="9">
        <f>SUM(D27:D30)</f>
        <v>34325021.58</v>
      </c>
      <c r="E26" s="9">
        <f>SUM(E27:E30)</f>
        <v>31549878.159999996</v>
      </c>
    </row>
    <row r="27" spans="1:5" ht="23.25" customHeight="1">
      <c r="A27" s="11" t="s">
        <v>53</v>
      </c>
      <c r="B27" s="12" t="s">
        <v>54</v>
      </c>
      <c r="C27" s="13">
        <f>340000</f>
        <v>340000</v>
      </c>
      <c r="D27" s="13">
        <f>340000</f>
        <v>340000</v>
      </c>
      <c r="E27" s="13">
        <f>340000</f>
        <v>340000</v>
      </c>
    </row>
    <row r="28" spans="1:5" ht="18.75">
      <c r="A28" s="11" t="s">
        <v>24</v>
      </c>
      <c r="B28" s="12" t="s">
        <v>5</v>
      </c>
      <c r="C28" s="13">
        <f>3514208.08+380014.2-162.28</f>
        <v>3894060.0000000005</v>
      </c>
      <c r="D28" s="13">
        <f>3514208.08+346214.59</f>
        <v>3860422.67</v>
      </c>
      <c r="E28" s="14">
        <f>3514208.08</f>
        <v>3514208.08</v>
      </c>
    </row>
    <row r="29" spans="1:5" ht="18.75">
      <c r="A29" s="11" t="s">
        <v>25</v>
      </c>
      <c r="B29" s="12" t="s">
        <v>44</v>
      </c>
      <c r="C29" s="13">
        <f>7969795.05+628000+1987500+80000+8807573.09+16616108.77+389044+800000-2167899.1+3019840+4038984.96+309166.58+68666+166900-75000+47133-403898.6-134950-4999677.01+4999677.01+38136.2+83500-324394.36+324394.36+155442.02+795000-354792.93-309045-474508.49-285074.29-111520.01-70971.79-63207.07-2620-39715.84-114800-30000</f>
        <v>41362786.55</v>
      </c>
      <c r="D29" s="13">
        <f>2308998.49+628000+1200000+80000+8807573.09+389044+800000+156000+15944750.84-159447.51-0.01+0.01+2588836.91-2305550.97-283285.94-90320</f>
        <v>30064598.91</v>
      </c>
      <c r="E29" s="14">
        <f>427639.66+1200000+80000+8807573.09+389044+800000+146110+15944750.84-159447.51</f>
        <v>27635670.08</v>
      </c>
    </row>
    <row r="30" spans="1:5" ht="37.5">
      <c r="A30" s="11" t="s">
        <v>26</v>
      </c>
      <c r="B30" s="12" t="s">
        <v>38</v>
      </c>
      <c r="C30" s="13">
        <f>60000+50000+30000</f>
        <v>140000</v>
      </c>
      <c r="D30" s="13">
        <f>60000</f>
        <v>60000</v>
      </c>
      <c r="E30" s="14">
        <f>60000</f>
        <v>60000</v>
      </c>
    </row>
    <row r="31" spans="1:5" ht="37.5">
      <c r="A31" s="7" t="s">
        <v>27</v>
      </c>
      <c r="B31" s="8" t="s">
        <v>45</v>
      </c>
      <c r="C31" s="9">
        <f>SUM(C32:C34)</f>
        <v>44107852.35999999</v>
      </c>
      <c r="D31" s="9">
        <f>SUM(D32:D34)</f>
        <v>23791877.439999998</v>
      </c>
      <c r="E31" s="9">
        <f>SUM(E32:E34)</f>
        <v>21104739.38</v>
      </c>
    </row>
    <row r="32" spans="1:5" ht="18.75">
      <c r="A32" s="11" t="s">
        <v>29</v>
      </c>
      <c r="B32" s="16" t="s">
        <v>31</v>
      </c>
      <c r="C32" s="13">
        <f>150000+1000000+107179.2+465916.72+129836.7-55567.44-166162.18-11358.3+158713.75-462673.95+663837.93-8713.75+10383.17</f>
        <v>1981391.85</v>
      </c>
      <c r="D32" s="13">
        <f>150000+1000000+107179.2+243032.65-243032.65-346214.59</f>
        <v>910964.6099999999</v>
      </c>
      <c r="E32" s="14">
        <f>150000+1000000+107179.2+300000</f>
        <v>1557179.2</v>
      </c>
    </row>
    <row r="33" spans="1:5" ht="18.75">
      <c r="A33" s="11" t="s">
        <v>28</v>
      </c>
      <c r="B33" s="12" t="s">
        <v>6</v>
      </c>
      <c r="C3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+36507.26-119691.08+60000-30000-30000+100416.53-32759.62</f>
        <v>10997613.219999997</v>
      </c>
      <c r="D33" s="13">
        <f>353572+300000+2400000+36000+205272.78+105500.01+109500</f>
        <v>3509844.7899999996</v>
      </c>
      <c r="E33" s="14">
        <f>353572+300000+2400000+36000</f>
        <v>3089572</v>
      </c>
    </row>
    <row r="34" spans="1:5" ht="18.75">
      <c r="A34" s="11" t="s">
        <v>30</v>
      </c>
      <c r="B34" s="12" t="s">
        <v>46</v>
      </c>
      <c r="C3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+119691.08+285074.29-75440.4-8831.25-39420.71+276286.67-1362.1</f>
        <v>31128847.289999995</v>
      </c>
      <c r="D34" s="13">
        <f>200000+73000+2500000+1757770.12+450000+142242.06+525000+239800+200000+3511660+900000+650000+4300000+218000+86000+218840+254873+230803-177240.14+855120-525000-239800-1299675.36+1299675.36-1578.95+1578.95+3000000</f>
        <v>19371068.04</v>
      </c>
      <c r="E34" s="14">
        <f>200000+73000+2500000+1757770.12+450000+142242.06+525000+239800+200000+3511660+900000+650000+4300000+218000+86000+218840+254873+230803</f>
        <v>16457988.18</v>
      </c>
    </row>
    <row r="35" spans="1:5" ht="18.75">
      <c r="A35" s="7" t="s">
        <v>32</v>
      </c>
      <c r="B35" s="8" t="s">
        <v>7</v>
      </c>
      <c r="C35" s="9">
        <f>C37+C36</f>
        <v>79320</v>
      </c>
      <c r="D35" s="9">
        <f>D37+D36</f>
        <v>38720</v>
      </c>
      <c r="E35" s="9">
        <f>E37+E36</f>
        <v>38720</v>
      </c>
    </row>
    <row r="36" spans="1:5" ht="0.75" customHeight="1" hidden="1">
      <c r="A36" s="11" t="s">
        <v>61</v>
      </c>
      <c r="B36" s="17" t="s">
        <v>62</v>
      </c>
      <c r="C36" s="13"/>
      <c r="D36" s="13"/>
      <c r="E36" s="13"/>
    </row>
    <row r="37" spans="1:5" ht="18.75">
      <c r="A37" s="11" t="s">
        <v>33</v>
      </c>
      <c r="B37" s="12" t="s">
        <v>8</v>
      </c>
      <c r="C37" s="13">
        <f>33440+5280+40600</f>
        <v>79320</v>
      </c>
      <c r="D37" s="13">
        <f>33440+5280</f>
        <v>38720</v>
      </c>
      <c r="E37" s="14">
        <f>33440+5280</f>
        <v>38720</v>
      </c>
    </row>
    <row r="38" spans="1:5" ht="18.75">
      <c r="A38" s="7" t="s">
        <v>34</v>
      </c>
      <c r="B38" s="8" t="s">
        <v>47</v>
      </c>
      <c r="C38" s="9">
        <f>C39</f>
        <v>30336252.74</v>
      </c>
      <c r="D38" s="9">
        <f>D39</f>
        <v>18767459.700000003</v>
      </c>
      <c r="E38" s="9">
        <f>E39</f>
        <v>19463681.18</v>
      </c>
    </row>
    <row r="39" spans="1:5" ht="18.75">
      <c r="A39" s="11" t="s">
        <v>35</v>
      </c>
      <c r="B39" s="12" t="s">
        <v>48</v>
      </c>
      <c r="C39" s="13">
        <f>17969159.38+618928+150000+6959284+1121650.92+1398000+629176.57-478339+58822.04+919756.28+526315.79-55125+15080+35000+468543.76</f>
        <v>30336252.74</v>
      </c>
      <c r="D39" s="13">
        <f>16876880.78+618928+150000+1121650.92</f>
        <v>18767459.700000003</v>
      </c>
      <c r="E39" s="14">
        <f>17573102.26+618928+150000+1121650.92</f>
        <v>19463681.18</v>
      </c>
    </row>
    <row r="40" spans="1:5" ht="18.75">
      <c r="A40" s="7">
        <v>1000</v>
      </c>
      <c r="B40" s="8" t="s">
        <v>49</v>
      </c>
      <c r="C40" s="9">
        <f>SUM(C41:C42)</f>
        <v>319070.51</v>
      </c>
      <c r="D40" s="9">
        <f>SUM(D41:D42)</f>
        <v>1778881.39</v>
      </c>
      <c r="E40" s="9">
        <f>SUM(E41:E42)</f>
        <v>1778881.39</v>
      </c>
    </row>
    <row r="41" spans="1:5" ht="18.75">
      <c r="A41" s="11">
        <v>1001</v>
      </c>
      <c r="B41" s="12" t="s">
        <v>9</v>
      </c>
      <c r="C41" s="13">
        <f>2277+248536.2+525+5271.6-1003.29-1536</f>
        <v>254070.51</v>
      </c>
      <c r="D41" s="13">
        <f>2277+248536.2</f>
        <v>250813.2</v>
      </c>
      <c r="E41" s="14">
        <f>2277+248536.2</f>
        <v>250813.2</v>
      </c>
    </row>
    <row r="42" spans="1:5" ht="18.75">
      <c r="A42" s="11">
        <v>1003</v>
      </c>
      <c r="B42" s="12" t="s">
        <v>50</v>
      </c>
      <c r="C42" s="13">
        <f>1061628.19+401440+65000-401440-1061628.19</f>
        <v>65000</v>
      </c>
      <c r="D42" s="13">
        <f>1061628.19+401440+65000</f>
        <v>1528068.19</v>
      </c>
      <c r="E42" s="14">
        <f>1061628.19+401440+65000</f>
        <v>1528068.19</v>
      </c>
    </row>
    <row r="43" spans="1:5" ht="18.75">
      <c r="A43" s="7">
        <v>1100</v>
      </c>
      <c r="B43" s="8" t="s">
        <v>10</v>
      </c>
      <c r="C43" s="9">
        <f>C44</f>
        <v>71200</v>
      </c>
      <c r="D43" s="9">
        <f>D44</f>
        <v>182717.71000000002</v>
      </c>
      <c r="E43" s="9">
        <f>E44</f>
        <v>182717.71000000002</v>
      </c>
    </row>
    <row r="44" spans="1:5" ht="18.75">
      <c r="A44" s="11">
        <v>1102</v>
      </c>
      <c r="B44" s="12" t="s">
        <v>11</v>
      </c>
      <c r="C44" s="13">
        <f>77000-5800</f>
        <v>71200</v>
      </c>
      <c r="D44" s="13">
        <f>77000+105717.71</f>
        <v>182717.71000000002</v>
      </c>
      <c r="E44" s="14">
        <f>77000+105717.71</f>
        <v>182717.71000000002</v>
      </c>
    </row>
    <row r="45" spans="1:5" ht="23.25" customHeight="1">
      <c r="A45" s="22" t="s">
        <v>51</v>
      </c>
      <c r="B45" s="23"/>
      <c r="C45" s="9">
        <f>C16+C22+C26+C31+C35+C38+C40+C43</f>
        <v>131052708.28999999</v>
      </c>
      <c r="D45" s="9">
        <f>D16+D22+D26+D31+D35+D38+D40+D43</f>
        <v>87572323.32999998</v>
      </c>
      <c r="E45" s="9">
        <f>E16+E22+E26+E31+E35+E38+E40+E43</f>
        <v>82802663.32999998</v>
      </c>
    </row>
    <row r="46" spans="1:5" s="15" customFormat="1" ht="17.25" customHeight="1">
      <c r="A46" s="1"/>
      <c r="B46" s="1"/>
      <c r="C46" s="1"/>
      <c r="D46" s="1"/>
      <c r="E46" s="18"/>
    </row>
  </sheetData>
  <sheetProtection/>
  <mergeCells count="14">
    <mergeCell ref="A1:E1"/>
    <mergeCell ref="A5:E5"/>
    <mergeCell ref="A3:E3"/>
    <mergeCell ref="A11:E11"/>
    <mergeCell ref="A45:B45"/>
    <mergeCell ref="A10:E10"/>
    <mergeCell ref="A7:E7"/>
    <mergeCell ref="A8:E8"/>
    <mergeCell ref="A13:A14"/>
    <mergeCell ref="A2:E2"/>
    <mergeCell ref="B13:B14"/>
    <mergeCell ref="A4:E4"/>
    <mergeCell ref="C13:E13"/>
    <mergeCell ref="A6:E6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2023-12-22T11:23:42Z</dcterms:modified>
  <cp:category/>
  <cp:version/>
  <cp:contentType/>
  <cp:contentStatus/>
</cp:coreProperties>
</file>