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енная 2018" sheetId="1" r:id="rId1"/>
  </sheets>
  <definedNames>
    <definedName name="_xlnm.Print_Titles" localSheetId="0">'Прил.№ 8 Ведомственная 2018'!$17:$17</definedName>
  </definedNames>
  <calcPr fullCalcOnLoad="1"/>
</workbook>
</file>

<file path=xl/sharedStrings.xml><?xml version="1.0" encoding="utf-8"?>
<sst xmlns="http://schemas.openxmlformats.org/spreadsheetml/2006/main" count="396" uniqueCount="184">
  <si>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</si>
  <si>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</si>
  <si>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</si>
  <si>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</si>
  <si>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</si>
  <si>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</si>
  <si>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</si>
  <si>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</si>
  <si>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</si>
  <si>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</si>
  <si>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</si>
  <si>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</si>
  <si>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</si>
  <si>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</si>
  <si>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</si>
  <si>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</si>
  <si>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</si>
  <si>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</si>
  <si>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</si>
  <si>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</si>
  <si>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</si>
  <si>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</si>
  <si>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</si>
  <si>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</si>
  <si>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</si>
  <si>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</si>
  <si>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</si>
  <si>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</si>
  <si>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</si>
  <si>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</si>
  <si>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>Код главного распорядителя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</si>
  <si>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</si>
  <si>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</si>
  <si>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</si>
  <si>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</si>
  <si>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</si>
  <si>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</si>
  <si>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</si>
  <si>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</si>
  <si>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</si>
  <si>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</si>
  <si>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</si>
  <si>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</si>
  <si>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</si>
  <si>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</si>
  <si>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</si>
  <si>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</si>
  <si>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</si>
  <si>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</si>
  <si>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</si>
  <si>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</si>
  <si>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</si>
  <si>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 xml:space="preserve">03 1 01 20270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</si>
  <si>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</si>
  <si>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</si>
  <si>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</si>
  <si>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</si>
  <si>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</si>
  <si>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</si>
  <si>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</si>
  <si>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</si>
  <si>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</si>
  <si>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</si>
  <si>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</si>
  <si>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</si>
  <si>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</si>
  <si>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</si>
  <si>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</si>
  <si>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</si>
  <si>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</si>
  <si>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</si>
  <si>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</si>
  <si>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</si>
  <si>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</si>
  <si>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</si>
  <si>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</si>
  <si>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</si>
  <si>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</si>
  <si>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</si>
  <si>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</si>
  <si>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</si>
  <si>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</si>
  <si>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</si>
  <si>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</si>
  <si>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</si>
  <si>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</si>
  <si>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</si>
  <si>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</si>
  <si>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</si>
  <si>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</si>
  <si>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</si>
  <si>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</si>
  <si>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</si>
  <si>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</si>
  <si>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</si>
  <si>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</si>
  <si>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</si>
  <si>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</si>
  <si>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</si>
  <si>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</si>
  <si>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</si>
  <si>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</si>
  <si>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на 2018 год и на плановый</t>
  </si>
  <si>
    <t>период 2019 и 2020 годов"</t>
  </si>
  <si>
    <t>Ведомственная структура расходов бюджета Южского городского поселения на 2018 год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</si>
  <si>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</si>
  <si>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</si>
  <si>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</si>
  <si>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</si>
  <si>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</si>
  <si>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02 1 01 20680</t>
  </si>
  <si>
    <t xml:space="preserve">02 3 01 20690 </t>
  </si>
  <si>
    <t>к решению Совета</t>
  </si>
  <si>
    <t>Сумма, руб.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</si>
  <si>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</si>
  <si>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</si>
  <si>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</si>
  <si>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31 9 00 81980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</si>
  <si>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</si>
  <si>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r>
      <t>от</t>
    </r>
    <r>
      <rPr>
        <u val="single"/>
        <sz val="14"/>
        <rFont val="Times New Roman"/>
        <family val="1"/>
      </rPr>
      <t xml:space="preserve"> 21.12.2017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75 </t>
    </r>
  </si>
  <si>
    <t>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 (Закупка товаров, работ и услуг для обеспечения государственных (муниципальных) нужд)</t>
  </si>
  <si>
    <t>02 1 01 20710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</si>
  <si>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</si>
  <si>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</si>
  <si>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04 2 01 83100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</si>
  <si>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</si>
  <si>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</si>
  <si>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</si>
  <si>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</si>
  <si>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Государственная поддержка субъектов малого и среднего предпринимательства (Иные бюджетные ассигнования)</t>
  </si>
  <si>
    <t>05 1 01 L5272</t>
  </si>
  <si>
    <t xml:space="preserve">04 1 01 L4970 </t>
  </si>
  <si>
    <t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 (Социальное обеспечение и   иные выплаты населению)</t>
  </si>
  <si>
    <t>31 9 00 70050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</si>
  <si>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</si>
  <si>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</si>
  <si>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</si>
  <si>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</si>
  <si>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</si>
  <si>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02 1 01 20740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</si>
  <si>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</si>
  <si>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</si>
  <si>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Обеспечение мероприятий по формированию современной городской среды (Закупка товаров, работ и услуг для обеспечения государственных (муниципальных) нужд)</t>
  </si>
  <si>
    <t>06 1 01 L5550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</si>
  <si>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</si>
  <si>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Содержание и обслуживание казны (Иные бюджетные ассигнования) </t>
  </si>
  <si>
    <t>31 9 00 20340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</si>
  <si>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</si>
  <si>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</si>
  <si>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Обеспечение доступности к объектам и услугам в учреждениях культуры для инвалидов (Предоставление субсидий бюджетным, автономным учреждениям и иным некоммерческим организациям)</t>
  </si>
  <si>
    <t>01 2 01 20760</t>
  </si>
  <si>
    <t>Взносы в Ассоциацию "Совет муниципальных образований Ивановской области" (Иные бюджетные ассигнования)</t>
  </si>
  <si>
    <t>30 9 00 90030</t>
  </si>
  <si>
    <t>02 1 01 20790</t>
  </si>
  <si>
    <t>Выполнение работ по замене отдельных звеньев водопропускных труб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</si>
  <si>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</si>
  <si>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 Фрунзе (Закупка товаров, работ и услуг для обеспечения государственных (муниципальных) нужд)</t>
  </si>
  <si>
    <t>02 3 01 80510</t>
  </si>
  <si>
    <t>02 3 01 S0510</t>
  </si>
  <si>
    <t>31 9 00 70060</t>
  </si>
  <si>
    <t>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 (Социальное обеспечение и   иные выплаты населению)</t>
  </si>
  <si>
    <t>31 9 00 20800</t>
  </si>
  <si>
    <t>Уборка деревьев и веток на территории Южского городского поселения, образовавшихся в результате прохождения грозового фронта, сопровождающегося ливнем и сильными порывами ветра до 21 м/сек. (Закупка товаров, работ и услуг для обеспечения государственных (муниципальных) нужд)</t>
  </si>
  <si>
    <t>Разработка местных нормативов градостроительного проектирования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</si>
  <si>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02 7 04 20810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</si>
  <si>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</si>
  <si>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</si>
  <si>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</si>
  <si>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Паспортизация улично-дорожной сети г. Южа (ул. Фрунзе - ул. Арсеньевка - ул. Советская - ул. Черняховского - с. Южа) (Закупка товаров, работ и услуг для обеспечения государственных (муниципальных) нужд)</t>
  </si>
  <si>
    <t>02 7 01 20840</t>
  </si>
  <si>
    <t>31 9 00 90040</t>
  </si>
  <si>
    <t>Оказание единовременной материальной помощи гражданам, пострадавшим в результате пожара, произошедшего 28 июля 2018 года по адресу: Ивановская область, г. Южа, ул. 2-Рабочая, д. 33 (Социальное обеспечение и   иные выплаты населению)</t>
  </si>
  <si>
    <t>31 9 00 70070</t>
  </si>
  <si>
    <t>31 9 00 90050</t>
  </si>
  <si>
    <t>800</t>
  </si>
  <si>
    <t xml:space="preserve">Исполнение судебных актов, оплата судебных издержек по ним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</si>
  <si>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(Предоставление субсидий бюджетным, автономным учреждениям и иным некоммерческим организациям)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</si>
  <si>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</si>
  <si>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</si>
  <si>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Оплата судебных издержек по определению Арбитражного суда Ивановской области от 21.08.2018 года, дело № А17-8959/2017 (Иные бюджетные ассигнования)</t>
  </si>
  <si>
    <t>31 9 00 70080</t>
  </si>
  <si>
    <t>Оказание единовременной материальной помощи гражданам, пострадавшим в результате пожара, произошедшего 5 ноября 2018 года по адресу: Ивановская область, г. Южа, ул. Калинина, д. 45 (Социальное обеспечение и   иные выплаты населению)</t>
  </si>
  <si>
    <t>Приложение № 8</t>
  </si>
  <si>
    <t>(приложение изложено в новой редакции в соответствии с Решением Совета Южского городского поселения от 20.12.2018 № 71)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</si>
</sst>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24" fillId="0" borderId="12" xfId="0" applyFont="1" applyFill="1" applyBorder="1" applyAlignment="1">
      <alignment vertical="center" textRotation="90"/>
    </xf>
    <xf numFmtId="49" fontId="4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00390625" style="1" customWidth="1"/>
    <col min="8" max="8" width="22.57421875" style="1" customWidth="1"/>
    <col min="9" max="16384" width="9.140625" style="1" customWidth="1"/>
  </cols>
  <sheetData>
    <row r="1" spans="1:8" ht="18.75">
      <c r="A1" s="29" t="s">
        <v>182</v>
      </c>
      <c r="B1" s="29"/>
      <c r="C1" s="29"/>
      <c r="D1" s="29"/>
      <c r="E1" s="29"/>
      <c r="F1" s="29"/>
      <c r="G1" s="29"/>
      <c r="H1" s="25"/>
    </row>
    <row r="2" spans="1:8" ht="18.75">
      <c r="A2" s="29" t="s">
        <v>112</v>
      </c>
      <c r="B2" s="29"/>
      <c r="C2" s="29"/>
      <c r="D2" s="29"/>
      <c r="E2" s="29"/>
      <c r="F2" s="29"/>
      <c r="G2" s="29"/>
      <c r="H2" s="25"/>
    </row>
    <row r="3" spans="1:7" ht="18.75">
      <c r="A3" s="29" t="s">
        <v>87</v>
      </c>
      <c r="B3" s="29"/>
      <c r="C3" s="29"/>
      <c r="D3" s="29"/>
      <c r="E3" s="29"/>
      <c r="F3" s="29"/>
      <c r="G3" s="29"/>
    </row>
    <row r="4" spans="1:7" ht="18.75">
      <c r="A4" s="29" t="s">
        <v>88</v>
      </c>
      <c r="B4" s="29"/>
      <c r="C4" s="29"/>
      <c r="D4" s="29"/>
      <c r="E4" s="29"/>
      <c r="F4" s="29"/>
      <c r="G4" s="29"/>
    </row>
    <row r="5" spans="1:7" ht="18.75">
      <c r="A5" s="29" t="s">
        <v>89</v>
      </c>
      <c r="B5" s="29"/>
      <c r="C5" s="29"/>
      <c r="D5" s="29"/>
      <c r="E5" s="29"/>
      <c r="F5" s="29"/>
      <c r="G5" s="29"/>
    </row>
    <row r="6" spans="1:7" ht="18.75">
      <c r="A6" s="29" t="s">
        <v>90</v>
      </c>
      <c r="B6" s="29"/>
      <c r="C6" s="29"/>
      <c r="D6" s="29"/>
      <c r="E6" s="29"/>
      <c r="F6" s="29"/>
      <c r="G6" s="29"/>
    </row>
    <row r="7" spans="1:7" ht="18.75">
      <c r="A7" s="29" t="s">
        <v>91</v>
      </c>
      <c r="B7" s="29"/>
      <c r="C7" s="29"/>
      <c r="D7" s="29"/>
      <c r="E7" s="29"/>
      <c r="F7" s="29"/>
      <c r="G7" s="29"/>
    </row>
    <row r="8" spans="1:7" ht="18.75">
      <c r="A8" s="29" t="s">
        <v>102</v>
      </c>
      <c r="B8" s="29"/>
      <c r="C8" s="29"/>
      <c r="D8" s="29"/>
      <c r="E8" s="29"/>
      <c r="F8" s="29"/>
      <c r="G8" s="29"/>
    </row>
    <row r="9" spans="1:7" ht="18.75">
      <c r="A9" s="29" t="s">
        <v>103</v>
      </c>
      <c r="B9" s="29"/>
      <c r="C9" s="29"/>
      <c r="D9" s="29"/>
      <c r="E9" s="29"/>
      <c r="F9" s="29"/>
      <c r="G9" s="29"/>
    </row>
    <row r="10" spans="1:7" ht="18.75">
      <c r="A10" s="29" t="s">
        <v>119</v>
      </c>
      <c r="B10" s="29"/>
      <c r="C10" s="29"/>
      <c r="D10" s="29"/>
      <c r="E10" s="29"/>
      <c r="F10" s="29"/>
      <c r="G10" s="29"/>
    </row>
    <row r="12" spans="1:7" s="4" customFormat="1" ht="22.5" customHeight="1">
      <c r="A12" s="38" t="s">
        <v>104</v>
      </c>
      <c r="B12" s="38"/>
      <c r="C12" s="38"/>
      <c r="D12" s="38"/>
      <c r="E12" s="38"/>
      <c r="F12" s="38"/>
      <c r="G12" s="38"/>
    </row>
    <row r="13" spans="1:7" s="4" customFormat="1" ht="34.5" customHeight="1">
      <c r="A13" s="40" t="s">
        <v>183</v>
      </c>
      <c r="B13" s="40"/>
      <c r="C13" s="40"/>
      <c r="D13" s="40"/>
      <c r="E13" s="40"/>
      <c r="F13" s="40"/>
      <c r="G13" s="40"/>
    </row>
    <row r="15" spans="1:7" ht="18.75" customHeight="1">
      <c r="A15" s="30" t="s">
        <v>0</v>
      </c>
      <c r="B15" s="31" t="s">
        <v>30</v>
      </c>
      <c r="C15" s="31" t="s">
        <v>1</v>
      </c>
      <c r="D15" s="31" t="s">
        <v>2</v>
      </c>
      <c r="E15" s="30" t="s">
        <v>3</v>
      </c>
      <c r="F15" s="30" t="s">
        <v>4</v>
      </c>
      <c r="G15" s="33" t="s">
        <v>113</v>
      </c>
    </row>
    <row r="16" spans="1:7" ht="84.75" customHeight="1">
      <c r="A16" s="30"/>
      <c r="B16" s="39"/>
      <c r="C16" s="32"/>
      <c r="D16" s="32"/>
      <c r="E16" s="30"/>
      <c r="F16" s="30"/>
      <c r="G16" s="34"/>
    </row>
    <row r="17" spans="1:7" s="5" customFormat="1" ht="18.75">
      <c r="A17" s="15" t="s">
        <v>5</v>
      </c>
      <c r="B17" s="16" t="s">
        <v>6</v>
      </c>
      <c r="C17" s="16" t="s">
        <v>7</v>
      </c>
      <c r="D17" s="16" t="s">
        <v>8</v>
      </c>
      <c r="E17" s="16" t="s">
        <v>9</v>
      </c>
      <c r="F17" s="16" t="s">
        <v>10</v>
      </c>
      <c r="G17" s="20">
        <v>7</v>
      </c>
    </row>
    <row r="18" spans="1:8" s="7" customFormat="1" ht="27" customHeight="1">
      <c r="A18" s="6" t="s">
        <v>28</v>
      </c>
      <c r="B18" s="2" t="s">
        <v>11</v>
      </c>
      <c r="C18" s="2" t="s">
        <v>12</v>
      </c>
      <c r="D18" s="2" t="s">
        <v>12</v>
      </c>
      <c r="E18" s="2" t="s">
        <v>13</v>
      </c>
      <c r="F18" s="2" t="s">
        <v>14</v>
      </c>
      <c r="G18" s="22">
        <f>SUM(G19:G83)</f>
        <v>82059023.64999999</v>
      </c>
      <c r="H18" s="8"/>
    </row>
    <row r="19" spans="1:8" s="7" customFormat="1" ht="98.25" customHeight="1">
      <c r="A19" s="27" t="s">
        <v>134</v>
      </c>
      <c r="B19" s="16" t="s">
        <v>11</v>
      </c>
      <c r="C19" s="16" t="s">
        <v>15</v>
      </c>
      <c r="D19" s="16" t="s">
        <v>18</v>
      </c>
      <c r="E19" s="16" t="s">
        <v>135</v>
      </c>
      <c r="F19" s="16" t="s">
        <v>136</v>
      </c>
      <c r="G19" s="21">
        <f>24530.57</f>
        <v>24530.57</v>
      </c>
      <c r="H19" s="8"/>
    </row>
    <row r="20" spans="1:7" s="4" customFormat="1" ht="42" customHeight="1">
      <c r="A20" s="9" t="s">
        <v>51</v>
      </c>
      <c r="B20" s="16" t="s">
        <v>11</v>
      </c>
      <c r="C20" s="16" t="s">
        <v>15</v>
      </c>
      <c r="D20" s="16" t="s">
        <v>19</v>
      </c>
      <c r="E20" s="10" t="s">
        <v>40</v>
      </c>
      <c r="F20" s="10">
        <v>800</v>
      </c>
      <c r="G20" s="21">
        <f>400000-6000-20000-99900-20000-20000</f>
        <v>234100</v>
      </c>
    </row>
    <row r="21" spans="1:7" s="4" customFormat="1" ht="132.75" customHeight="1">
      <c r="A21" s="11" t="s">
        <v>93</v>
      </c>
      <c r="B21" s="16" t="s">
        <v>11</v>
      </c>
      <c r="C21" s="16" t="s">
        <v>15</v>
      </c>
      <c r="D21" s="16" t="s">
        <v>20</v>
      </c>
      <c r="E21" s="10" t="s">
        <v>41</v>
      </c>
      <c r="F21" s="10">
        <v>600</v>
      </c>
      <c r="G21" s="21">
        <f>100000</f>
        <v>100000</v>
      </c>
    </row>
    <row r="22" spans="1:7" s="4" customFormat="1" ht="76.5" customHeight="1">
      <c r="A22" s="12" t="s">
        <v>57</v>
      </c>
      <c r="B22" s="19" t="s">
        <v>11</v>
      </c>
      <c r="C22" s="16" t="s">
        <v>15</v>
      </c>
      <c r="D22" s="16" t="s">
        <v>20</v>
      </c>
      <c r="E22" s="10" t="s">
        <v>58</v>
      </c>
      <c r="F22" s="10">
        <v>200</v>
      </c>
      <c r="G22" s="21">
        <f>81000+26733.33-1933.33</f>
        <v>105800</v>
      </c>
    </row>
    <row r="23" spans="1:7" s="4" customFormat="1" ht="78" customHeight="1">
      <c r="A23" s="12" t="s">
        <v>168</v>
      </c>
      <c r="B23" s="19" t="s">
        <v>11</v>
      </c>
      <c r="C23" s="16" t="s">
        <v>15</v>
      </c>
      <c r="D23" s="16" t="s">
        <v>20</v>
      </c>
      <c r="E23" s="10" t="s">
        <v>169</v>
      </c>
      <c r="F23" s="10">
        <v>200</v>
      </c>
      <c r="G23" s="21">
        <f>85333.33</f>
        <v>85333.33</v>
      </c>
    </row>
    <row r="24" spans="1:7" s="4" customFormat="1" ht="78.75" customHeight="1">
      <c r="A24" s="12" t="s">
        <v>163</v>
      </c>
      <c r="B24" s="19" t="s">
        <v>11</v>
      </c>
      <c r="C24" s="16" t="s">
        <v>15</v>
      </c>
      <c r="D24" s="16" t="s">
        <v>20</v>
      </c>
      <c r="E24" s="10" t="s">
        <v>164</v>
      </c>
      <c r="F24" s="10">
        <v>200</v>
      </c>
      <c r="G24" s="21">
        <f>53266.67-38266.67</f>
        <v>15000</v>
      </c>
    </row>
    <row r="25" spans="1:7" s="4" customFormat="1" ht="113.25" customHeight="1">
      <c r="A25" s="11" t="s">
        <v>95</v>
      </c>
      <c r="B25" s="19" t="s">
        <v>11</v>
      </c>
      <c r="C25" s="16" t="s">
        <v>15</v>
      </c>
      <c r="D25" s="16" t="s">
        <v>20</v>
      </c>
      <c r="E25" s="10" t="s">
        <v>97</v>
      </c>
      <c r="F25" s="10">
        <v>100</v>
      </c>
      <c r="G25" s="21">
        <f>3157096.12</f>
        <v>3157096.12</v>
      </c>
    </row>
    <row r="26" spans="1:7" s="4" customFormat="1" ht="75" customHeight="1">
      <c r="A26" s="12" t="s">
        <v>96</v>
      </c>
      <c r="B26" s="19" t="s">
        <v>11</v>
      </c>
      <c r="C26" s="16" t="s">
        <v>15</v>
      </c>
      <c r="D26" s="16" t="s">
        <v>20</v>
      </c>
      <c r="E26" s="10" t="s">
        <v>97</v>
      </c>
      <c r="F26" s="10">
        <v>200</v>
      </c>
      <c r="G26" s="21">
        <f>135278-5851.03-22048.42-10000+683783.33-14500</f>
        <v>766661.88</v>
      </c>
    </row>
    <row r="27" spans="1:7" s="4" customFormat="1" ht="57.75" customHeight="1">
      <c r="A27" s="12" t="s">
        <v>137</v>
      </c>
      <c r="B27" s="19" t="s">
        <v>11</v>
      </c>
      <c r="C27" s="16" t="s">
        <v>15</v>
      </c>
      <c r="D27" s="16" t="s">
        <v>20</v>
      </c>
      <c r="E27" s="10" t="s">
        <v>97</v>
      </c>
      <c r="F27" s="10">
        <v>800</v>
      </c>
      <c r="G27" s="21">
        <f>600+600+10000+50000+50000</f>
        <v>111200</v>
      </c>
    </row>
    <row r="28" spans="1:7" s="4" customFormat="1" ht="39.75" customHeight="1">
      <c r="A28" s="9" t="s">
        <v>144</v>
      </c>
      <c r="B28" s="16" t="s">
        <v>11</v>
      </c>
      <c r="C28" s="16" t="s">
        <v>15</v>
      </c>
      <c r="D28" s="16" t="s">
        <v>20</v>
      </c>
      <c r="E28" s="10" t="s">
        <v>146</v>
      </c>
      <c r="F28" s="10">
        <v>200</v>
      </c>
      <c r="G28" s="21">
        <f>3155+655+40400+795</f>
        <v>45005</v>
      </c>
    </row>
    <row r="29" spans="1:7" s="4" customFormat="1" ht="39" customHeight="1">
      <c r="A29" s="9" t="s">
        <v>145</v>
      </c>
      <c r="B29" s="16" t="s">
        <v>11</v>
      </c>
      <c r="C29" s="16" t="s">
        <v>15</v>
      </c>
      <c r="D29" s="16" t="s">
        <v>20</v>
      </c>
      <c r="E29" s="10" t="s">
        <v>146</v>
      </c>
      <c r="F29" s="10">
        <v>800</v>
      </c>
      <c r="G29" s="21">
        <f>5797+63788+5797+24865</f>
        <v>100247</v>
      </c>
    </row>
    <row r="30" spans="1:7" s="4" customFormat="1" ht="79.5" customHeight="1">
      <c r="A30" s="9" t="s">
        <v>127</v>
      </c>
      <c r="B30" s="16" t="s">
        <v>11</v>
      </c>
      <c r="C30" s="16" t="s">
        <v>15</v>
      </c>
      <c r="D30" s="16" t="s">
        <v>20</v>
      </c>
      <c r="E30" s="10" t="s">
        <v>128</v>
      </c>
      <c r="F30" s="10">
        <v>200</v>
      </c>
      <c r="G30" s="21">
        <f>100000-25000</f>
        <v>75000</v>
      </c>
    </row>
    <row r="31" spans="1:7" s="4" customFormat="1" ht="57" customHeight="1">
      <c r="A31" s="9" t="s">
        <v>179</v>
      </c>
      <c r="B31" s="16" t="s">
        <v>11</v>
      </c>
      <c r="C31" s="16" t="s">
        <v>15</v>
      </c>
      <c r="D31" s="16" t="s">
        <v>20</v>
      </c>
      <c r="E31" s="10" t="s">
        <v>170</v>
      </c>
      <c r="F31" s="10">
        <v>800</v>
      </c>
      <c r="G31" s="21">
        <f>16650</f>
        <v>16650</v>
      </c>
    </row>
    <row r="32" spans="1:7" s="4" customFormat="1" ht="116.25" customHeight="1">
      <c r="A32" s="9" t="s">
        <v>53</v>
      </c>
      <c r="B32" s="16" t="s">
        <v>11</v>
      </c>
      <c r="C32" s="16" t="s">
        <v>23</v>
      </c>
      <c r="D32" s="16" t="s">
        <v>22</v>
      </c>
      <c r="E32" s="10" t="s">
        <v>54</v>
      </c>
      <c r="F32" s="10">
        <v>200</v>
      </c>
      <c r="G32" s="21">
        <f>37000</f>
        <v>37000</v>
      </c>
    </row>
    <row r="33" spans="1:7" s="4" customFormat="1" ht="76.5" customHeight="1">
      <c r="A33" s="11" t="s">
        <v>55</v>
      </c>
      <c r="B33" s="19" t="s">
        <v>11</v>
      </c>
      <c r="C33" s="16" t="s">
        <v>23</v>
      </c>
      <c r="D33" s="16" t="s">
        <v>25</v>
      </c>
      <c r="E33" s="10" t="s">
        <v>56</v>
      </c>
      <c r="F33" s="10">
        <v>200</v>
      </c>
      <c r="G33" s="21">
        <f>61500+98000+48714+72000</f>
        <v>280214</v>
      </c>
    </row>
    <row r="34" spans="1:7" s="4" customFormat="1" ht="96.75" customHeight="1">
      <c r="A34" s="11" t="s">
        <v>67</v>
      </c>
      <c r="B34" s="19" t="s">
        <v>11</v>
      </c>
      <c r="C34" s="16" t="s">
        <v>17</v>
      </c>
      <c r="D34" s="16" t="s">
        <v>21</v>
      </c>
      <c r="E34" s="10" t="s">
        <v>68</v>
      </c>
      <c r="F34" s="10">
        <v>800</v>
      </c>
      <c r="G34" s="21">
        <f>1900000</f>
        <v>1900000</v>
      </c>
    </row>
    <row r="35" spans="1:7" s="4" customFormat="1" ht="44.25" customHeight="1">
      <c r="A35" s="11" t="s">
        <v>61</v>
      </c>
      <c r="B35" s="19" t="s">
        <v>11</v>
      </c>
      <c r="C35" s="16" t="s">
        <v>17</v>
      </c>
      <c r="D35" s="16" t="s">
        <v>22</v>
      </c>
      <c r="E35" s="10" t="s">
        <v>62</v>
      </c>
      <c r="F35" s="10">
        <v>200</v>
      </c>
      <c r="G35" s="21">
        <f>15082791.14+131852.16+3.19+855460.42+20000+185649-112725.27+248780-235000-3749-64752.79-137500+99500-3192</f>
        <v>16067116.850000001</v>
      </c>
    </row>
    <row r="36" spans="1:7" s="4" customFormat="1" ht="114.75" customHeight="1">
      <c r="A36" s="11" t="s">
        <v>63</v>
      </c>
      <c r="B36" s="19" t="s">
        <v>11</v>
      </c>
      <c r="C36" s="16" t="s">
        <v>17</v>
      </c>
      <c r="D36" s="16" t="s">
        <v>22</v>
      </c>
      <c r="E36" s="10" t="s">
        <v>64</v>
      </c>
      <c r="F36" s="10">
        <v>200</v>
      </c>
      <c r="G36" s="21">
        <f>1900000+98000+20000-157894.74-448790-186901-30873.51+182816.55</f>
        <v>1376357.3</v>
      </c>
    </row>
    <row r="37" spans="1:7" s="4" customFormat="1" ht="114.75" customHeight="1">
      <c r="A37" s="11" t="s">
        <v>114</v>
      </c>
      <c r="B37" s="19" t="s">
        <v>11</v>
      </c>
      <c r="C37" s="16" t="s">
        <v>17</v>
      </c>
      <c r="D37" s="16" t="s">
        <v>22</v>
      </c>
      <c r="E37" s="10" t="s">
        <v>111</v>
      </c>
      <c r="F37" s="10">
        <v>200</v>
      </c>
      <c r="G37" s="21">
        <f>400000+238600-39800-221400-34800+300000</f>
        <v>642600</v>
      </c>
    </row>
    <row r="38" spans="1:7" s="4" customFormat="1" ht="96" customHeight="1">
      <c r="A38" s="11" t="s">
        <v>155</v>
      </c>
      <c r="B38" s="19" t="s">
        <v>11</v>
      </c>
      <c r="C38" s="16" t="s">
        <v>17</v>
      </c>
      <c r="D38" s="16" t="s">
        <v>22</v>
      </c>
      <c r="E38" s="10" t="s">
        <v>157</v>
      </c>
      <c r="F38" s="10">
        <v>200</v>
      </c>
      <c r="G38" s="21">
        <f>3000000</f>
        <v>3000000</v>
      </c>
    </row>
    <row r="39" spans="1:7" s="4" customFormat="1" ht="114.75" customHeight="1">
      <c r="A39" s="11" t="s">
        <v>156</v>
      </c>
      <c r="B39" s="19" t="s">
        <v>11</v>
      </c>
      <c r="C39" s="16" t="s">
        <v>17</v>
      </c>
      <c r="D39" s="16" t="s">
        <v>22</v>
      </c>
      <c r="E39" s="10" t="s">
        <v>158</v>
      </c>
      <c r="F39" s="10">
        <v>200</v>
      </c>
      <c r="G39" s="21">
        <f>157894.74</f>
        <v>157894.74</v>
      </c>
    </row>
    <row r="40" spans="1:7" s="4" customFormat="1" ht="57.75" customHeight="1">
      <c r="A40" s="11" t="s">
        <v>65</v>
      </c>
      <c r="B40" s="19" t="s">
        <v>11</v>
      </c>
      <c r="C40" s="16" t="s">
        <v>17</v>
      </c>
      <c r="D40" s="16" t="s">
        <v>22</v>
      </c>
      <c r="E40" s="10" t="s">
        <v>66</v>
      </c>
      <c r="F40" s="10">
        <v>200</v>
      </c>
      <c r="G40" s="21">
        <f>389044+25000+40260.66-88534.9-8884-120000-250+98000-3570</f>
        <v>331065.76</v>
      </c>
    </row>
    <row r="41" spans="1:7" s="4" customFormat="1" ht="76.5" customHeight="1">
      <c r="A41" s="12" t="s">
        <v>59</v>
      </c>
      <c r="B41" s="19" t="s">
        <v>11</v>
      </c>
      <c r="C41" s="16" t="s">
        <v>17</v>
      </c>
      <c r="D41" s="16" t="s">
        <v>27</v>
      </c>
      <c r="E41" s="10" t="s">
        <v>60</v>
      </c>
      <c r="F41" s="10">
        <v>200</v>
      </c>
      <c r="G41" s="21">
        <f>27600+40000-1501</f>
        <v>66099</v>
      </c>
    </row>
    <row r="42" spans="1:7" s="4" customFormat="1" ht="39" customHeight="1">
      <c r="A42" s="12" t="s">
        <v>129</v>
      </c>
      <c r="B42" s="19" t="s">
        <v>11</v>
      </c>
      <c r="C42" s="16" t="s">
        <v>17</v>
      </c>
      <c r="D42" s="16" t="s">
        <v>27</v>
      </c>
      <c r="E42" s="10" t="s">
        <v>130</v>
      </c>
      <c r="F42" s="10">
        <v>800</v>
      </c>
      <c r="G42" s="21">
        <f>90000+1710000</f>
        <v>1800000</v>
      </c>
    </row>
    <row r="43" spans="1:7" s="4" customFormat="1" ht="58.5" customHeight="1">
      <c r="A43" s="11" t="s">
        <v>69</v>
      </c>
      <c r="B43" s="19" t="s">
        <v>11</v>
      </c>
      <c r="C43" s="16" t="s">
        <v>18</v>
      </c>
      <c r="D43" s="16" t="s">
        <v>15</v>
      </c>
      <c r="E43" s="10" t="s">
        <v>70</v>
      </c>
      <c r="F43" s="10">
        <v>200</v>
      </c>
      <c r="G43" s="21">
        <f>55000</f>
        <v>55000</v>
      </c>
    </row>
    <row r="44" spans="1:7" s="4" customFormat="1" ht="76.5" customHeight="1">
      <c r="A44" s="11" t="s">
        <v>71</v>
      </c>
      <c r="B44" s="19" t="s">
        <v>11</v>
      </c>
      <c r="C44" s="16" t="s">
        <v>18</v>
      </c>
      <c r="D44" s="16" t="s">
        <v>15</v>
      </c>
      <c r="E44" s="10" t="s">
        <v>72</v>
      </c>
      <c r="F44" s="10">
        <v>200</v>
      </c>
      <c r="G44" s="21">
        <f>500000+505974.84</f>
        <v>1005974.8400000001</v>
      </c>
    </row>
    <row r="45" spans="1:7" s="4" customFormat="1" ht="133.5" customHeight="1">
      <c r="A45" s="11" t="s">
        <v>120</v>
      </c>
      <c r="B45" s="19" t="s">
        <v>11</v>
      </c>
      <c r="C45" s="16" t="s">
        <v>18</v>
      </c>
      <c r="D45" s="16" t="s">
        <v>15</v>
      </c>
      <c r="E45" s="10" t="s">
        <v>121</v>
      </c>
      <c r="F45" s="10">
        <v>200</v>
      </c>
      <c r="G45" s="21">
        <f>40897.92</f>
        <v>40897.92</v>
      </c>
    </row>
    <row r="46" spans="1:7" s="4" customFormat="1" ht="77.25" customHeight="1">
      <c r="A46" s="11" t="s">
        <v>165</v>
      </c>
      <c r="B46" s="19" t="s">
        <v>11</v>
      </c>
      <c r="C46" s="16" t="s">
        <v>18</v>
      </c>
      <c r="D46" s="16" t="s">
        <v>15</v>
      </c>
      <c r="E46" s="10" t="s">
        <v>166</v>
      </c>
      <c r="F46" s="10">
        <v>200</v>
      </c>
      <c r="G46" s="21">
        <f>164074.19</f>
        <v>164074.19</v>
      </c>
    </row>
    <row r="47" spans="1:7" s="4" customFormat="1" ht="58.5" customHeight="1">
      <c r="A47" s="11" t="s">
        <v>73</v>
      </c>
      <c r="B47" s="19" t="s">
        <v>11</v>
      </c>
      <c r="C47" s="16" t="s">
        <v>18</v>
      </c>
      <c r="D47" s="16" t="s">
        <v>16</v>
      </c>
      <c r="E47" s="10" t="s">
        <v>74</v>
      </c>
      <c r="F47" s="10">
        <v>200</v>
      </c>
      <c r="G47" s="21">
        <f>330350-34660.58-98000+7000+39000+4500+72906-133783.33-23882.09</f>
        <v>163430</v>
      </c>
    </row>
    <row r="48" spans="1:7" s="4" customFormat="1" ht="114.75" customHeight="1">
      <c r="A48" s="11" t="s">
        <v>115</v>
      </c>
      <c r="B48" s="19" t="s">
        <v>11</v>
      </c>
      <c r="C48" s="16" t="s">
        <v>18</v>
      </c>
      <c r="D48" s="16" t="s">
        <v>16</v>
      </c>
      <c r="E48" s="10" t="s">
        <v>110</v>
      </c>
      <c r="F48" s="10">
        <v>200</v>
      </c>
      <c r="G48" s="21">
        <f>90000+102000+97240</f>
        <v>289240</v>
      </c>
    </row>
    <row r="49" spans="1:7" s="4" customFormat="1" ht="95.25" customHeight="1">
      <c r="A49" s="11" t="s">
        <v>138</v>
      </c>
      <c r="B49" s="19" t="s">
        <v>11</v>
      </c>
      <c r="C49" s="16" t="s">
        <v>18</v>
      </c>
      <c r="D49" s="16" t="s">
        <v>16</v>
      </c>
      <c r="E49" s="10" t="s">
        <v>139</v>
      </c>
      <c r="F49" s="10">
        <v>200</v>
      </c>
      <c r="G49" s="21">
        <f>3448.42</f>
        <v>3448.42</v>
      </c>
    </row>
    <row r="50" spans="1:7" s="4" customFormat="1" ht="74.25" customHeight="1">
      <c r="A50" s="11" t="s">
        <v>147</v>
      </c>
      <c r="B50" s="19" t="s">
        <v>11</v>
      </c>
      <c r="C50" s="16" t="s">
        <v>18</v>
      </c>
      <c r="D50" s="16" t="s">
        <v>16</v>
      </c>
      <c r="E50" s="10" t="s">
        <v>148</v>
      </c>
      <c r="F50" s="10">
        <v>200</v>
      </c>
      <c r="G50" s="21">
        <f>3448.42+64133.68+15413.24+17280</f>
        <v>100275.34000000001</v>
      </c>
    </row>
    <row r="51" spans="1:7" s="4" customFormat="1" ht="58.5" customHeight="1">
      <c r="A51" s="11" t="s">
        <v>154</v>
      </c>
      <c r="B51" s="19" t="s">
        <v>11</v>
      </c>
      <c r="C51" s="16" t="s">
        <v>18</v>
      </c>
      <c r="D51" s="16" t="s">
        <v>16</v>
      </c>
      <c r="E51" s="10" t="s">
        <v>153</v>
      </c>
      <c r="F51" s="10">
        <v>200</v>
      </c>
      <c r="G51" s="21">
        <f>140000-1001</f>
        <v>138999</v>
      </c>
    </row>
    <row r="52" spans="1:7" s="4" customFormat="1" ht="96" customHeight="1">
      <c r="A52" s="11" t="s">
        <v>75</v>
      </c>
      <c r="B52" s="19" t="s">
        <v>11</v>
      </c>
      <c r="C52" s="16" t="s">
        <v>18</v>
      </c>
      <c r="D52" s="16" t="s">
        <v>16</v>
      </c>
      <c r="E52" s="10" t="s">
        <v>76</v>
      </c>
      <c r="F52" s="10">
        <v>800</v>
      </c>
      <c r="G52" s="21">
        <f>2400000-2000</f>
        <v>2398000</v>
      </c>
    </row>
    <row r="53" spans="1:7" s="4" customFormat="1" ht="78" customHeight="1">
      <c r="A53" s="11" t="s">
        <v>140</v>
      </c>
      <c r="B53" s="19" t="s">
        <v>11</v>
      </c>
      <c r="C53" s="16" t="s">
        <v>18</v>
      </c>
      <c r="D53" s="16" t="s">
        <v>16</v>
      </c>
      <c r="E53" s="10" t="s">
        <v>141</v>
      </c>
      <c r="F53" s="10">
        <v>200</v>
      </c>
      <c r="G53" s="21">
        <f>18000+12000-6000</f>
        <v>24000</v>
      </c>
    </row>
    <row r="54" spans="1:7" s="4" customFormat="1" ht="95.25" customHeight="1">
      <c r="A54" s="11" t="s">
        <v>94</v>
      </c>
      <c r="B54" s="19" t="s">
        <v>11</v>
      </c>
      <c r="C54" s="16" t="s">
        <v>18</v>
      </c>
      <c r="D54" s="16" t="s">
        <v>23</v>
      </c>
      <c r="E54" s="10" t="s">
        <v>77</v>
      </c>
      <c r="F54" s="10">
        <v>200</v>
      </c>
      <c r="G54" s="23">
        <f>1877550+248541.67+7482.61+28800-500-20300</f>
        <v>2141574.28</v>
      </c>
    </row>
    <row r="55" spans="1:7" s="4" customFormat="1" ht="76.5" customHeight="1">
      <c r="A55" s="11" t="s">
        <v>78</v>
      </c>
      <c r="B55" s="19" t="s">
        <v>11</v>
      </c>
      <c r="C55" s="16" t="s">
        <v>18</v>
      </c>
      <c r="D55" s="16" t="s">
        <v>23</v>
      </c>
      <c r="E55" s="10" t="s">
        <v>79</v>
      </c>
      <c r="F55" s="10">
        <v>200</v>
      </c>
      <c r="G55" s="21">
        <f>4266377-1258581.51</f>
        <v>3007795.49</v>
      </c>
    </row>
    <row r="56" spans="1:7" s="4" customFormat="1" ht="76.5" customHeight="1">
      <c r="A56" s="11" t="s">
        <v>80</v>
      </c>
      <c r="B56" s="19" t="s">
        <v>11</v>
      </c>
      <c r="C56" s="16" t="s">
        <v>18</v>
      </c>
      <c r="D56" s="16" t="s">
        <v>23</v>
      </c>
      <c r="E56" s="10" t="s">
        <v>81</v>
      </c>
      <c r="F56" s="10">
        <v>200</v>
      </c>
      <c r="G56" s="21">
        <f>5500000-500000+5851.03+500000+5656.73+40968.93</f>
        <v>5552476.69</v>
      </c>
    </row>
    <row r="57" spans="1:7" s="4" customFormat="1" ht="57" customHeight="1">
      <c r="A57" s="11" t="s">
        <v>167</v>
      </c>
      <c r="B57" s="19" t="s">
        <v>11</v>
      </c>
      <c r="C57" s="16" t="s">
        <v>18</v>
      </c>
      <c r="D57" s="16" t="s">
        <v>23</v>
      </c>
      <c r="E57" s="10" t="s">
        <v>81</v>
      </c>
      <c r="F57" s="10">
        <v>800</v>
      </c>
      <c r="G57" s="21">
        <f>20000+20000</f>
        <v>40000</v>
      </c>
    </row>
    <row r="58" spans="1:7" s="4" customFormat="1" ht="57" customHeight="1">
      <c r="A58" s="11" t="s">
        <v>82</v>
      </c>
      <c r="B58" s="19" t="s">
        <v>11</v>
      </c>
      <c r="C58" s="16" t="s">
        <v>18</v>
      </c>
      <c r="D58" s="16" t="s">
        <v>23</v>
      </c>
      <c r="E58" s="10" t="s">
        <v>83</v>
      </c>
      <c r="F58" s="10">
        <v>200</v>
      </c>
      <c r="G58" s="21">
        <f>15000+50000+52944+146000+18800+50000-10000+58316.45+210066.79+99350+99011.54-2816.45</f>
        <v>786672.3300000001</v>
      </c>
    </row>
    <row r="59" spans="1:7" s="4" customFormat="1" ht="59.25" customHeight="1">
      <c r="A59" s="11" t="s">
        <v>105</v>
      </c>
      <c r="B59" s="19" t="s">
        <v>11</v>
      </c>
      <c r="C59" s="16" t="s">
        <v>18</v>
      </c>
      <c r="D59" s="16" t="s">
        <v>23</v>
      </c>
      <c r="E59" s="10" t="s">
        <v>106</v>
      </c>
      <c r="F59" s="10">
        <v>200</v>
      </c>
      <c r="G59" s="21">
        <f>510000+15000-15000</f>
        <v>510000</v>
      </c>
    </row>
    <row r="60" spans="1:7" s="4" customFormat="1" ht="99" customHeight="1">
      <c r="A60" s="11" t="s">
        <v>116</v>
      </c>
      <c r="B60" s="19" t="s">
        <v>11</v>
      </c>
      <c r="C60" s="16" t="s">
        <v>18</v>
      </c>
      <c r="D60" s="16" t="s">
        <v>23</v>
      </c>
      <c r="E60" s="10" t="s">
        <v>107</v>
      </c>
      <c r="F60" s="10">
        <v>200</v>
      </c>
      <c r="G60" s="21">
        <f>200000-90000+35000+94800</f>
        <v>239800</v>
      </c>
    </row>
    <row r="61" spans="1:7" s="4" customFormat="1" ht="59.25" customHeight="1">
      <c r="A61" s="11" t="s">
        <v>142</v>
      </c>
      <c r="B61" s="19" t="s">
        <v>11</v>
      </c>
      <c r="C61" s="16" t="s">
        <v>18</v>
      </c>
      <c r="D61" s="16" t="s">
        <v>23</v>
      </c>
      <c r="E61" s="10" t="s">
        <v>143</v>
      </c>
      <c r="F61" s="10">
        <v>200</v>
      </c>
      <c r="G61" s="21">
        <f>3676541.02+193502.16+428590</f>
        <v>4298633.18</v>
      </c>
    </row>
    <row r="62" spans="1:7" s="4" customFormat="1" ht="96" customHeight="1">
      <c r="A62" s="11" t="s">
        <v>162</v>
      </c>
      <c r="B62" s="19" t="s">
        <v>11</v>
      </c>
      <c r="C62" s="16" t="s">
        <v>18</v>
      </c>
      <c r="D62" s="16" t="s">
        <v>23</v>
      </c>
      <c r="E62" s="10" t="s">
        <v>161</v>
      </c>
      <c r="F62" s="10">
        <v>200</v>
      </c>
      <c r="G62" s="21">
        <f>99900</f>
        <v>99900</v>
      </c>
    </row>
    <row r="63" spans="1:7" ht="57.75" customHeight="1">
      <c r="A63" s="9" t="s">
        <v>43</v>
      </c>
      <c r="B63" s="16" t="s">
        <v>11</v>
      </c>
      <c r="C63" s="16" t="s">
        <v>24</v>
      </c>
      <c r="D63" s="16" t="s">
        <v>24</v>
      </c>
      <c r="E63" s="10" t="s">
        <v>42</v>
      </c>
      <c r="F63" s="10">
        <v>600</v>
      </c>
      <c r="G63" s="21">
        <f>33440</f>
        <v>33440</v>
      </c>
    </row>
    <row r="64" spans="1:7" ht="58.5" customHeight="1">
      <c r="A64" s="11" t="s">
        <v>31</v>
      </c>
      <c r="B64" s="16" t="s">
        <v>11</v>
      </c>
      <c r="C64" s="16" t="s">
        <v>24</v>
      </c>
      <c r="D64" s="16" t="s">
        <v>24</v>
      </c>
      <c r="E64" s="10" t="s">
        <v>44</v>
      </c>
      <c r="F64" s="10">
        <v>600</v>
      </c>
      <c r="G64" s="21">
        <f>5280</f>
        <v>5280</v>
      </c>
    </row>
    <row r="65" spans="1:7" ht="78" customHeight="1">
      <c r="A65" s="12" t="s">
        <v>35</v>
      </c>
      <c r="B65" s="16" t="s">
        <v>11</v>
      </c>
      <c r="C65" s="16" t="s">
        <v>21</v>
      </c>
      <c r="D65" s="16" t="s">
        <v>15</v>
      </c>
      <c r="E65" s="10" t="s">
        <v>48</v>
      </c>
      <c r="F65" s="10">
        <v>600</v>
      </c>
      <c r="G65" s="21">
        <f>14268266.08-207185.18+436934+40000+99884+98000+88000</f>
        <v>14823898.9</v>
      </c>
    </row>
    <row r="66" spans="1:7" ht="59.25" customHeight="1">
      <c r="A66" s="11" t="s">
        <v>32</v>
      </c>
      <c r="B66" s="16" t="s">
        <v>11</v>
      </c>
      <c r="C66" s="16" t="s">
        <v>21</v>
      </c>
      <c r="D66" s="16" t="s">
        <v>15</v>
      </c>
      <c r="E66" s="10" t="s">
        <v>45</v>
      </c>
      <c r="F66" s="10">
        <v>600</v>
      </c>
      <c r="G66" s="21">
        <f>568928+33675+250000+191616+15440</f>
        <v>1059659</v>
      </c>
    </row>
    <row r="67" spans="1:7" ht="77.25" customHeight="1">
      <c r="A67" s="11" t="s">
        <v>149</v>
      </c>
      <c r="B67" s="16" t="s">
        <v>11</v>
      </c>
      <c r="C67" s="16" t="s">
        <v>21</v>
      </c>
      <c r="D67" s="16" t="s">
        <v>15</v>
      </c>
      <c r="E67" s="10" t="s">
        <v>150</v>
      </c>
      <c r="F67" s="10">
        <v>600</v>
      </c>
      <c r="G67" s="21">
        <f>45144</f>
        <v>45144</v>
      </c>
    </row>
    <row r="68" spans="1:7" ht="111.75" customHeight="1">
      <c r="A68" s="11" t="s">
        <v>108</v>
      </c>
      <c r="B68" s="16" t="s">
        <v>11</v>
      </c>
      <c r="C68" s="16" t="s">
        <v>21</v>
      </c>
      <c r="D68" s="16" t="s">
        <v>15</v>
      </c>
      <c r="E68" s="10" t="s">
        <v>109</v>
      </c>
      <c r="F68" s="10">
        <v>600</v>
      </c>
      <c r="G68" s="21">
        <f>5200870+69868</f>
        <v>5270738</v>
      </c>
    </row>
    <row r="69" spans="1:7" ht="170.25" customHeight="1">
      <c r="A69" s="12" t="s">
        <v>36</v>
      </c>
      <c r="B69" s="16" t="s">
        <v>11</v>
      </c>
      <c r="C69" s="16" t="s">
        <v>21</v>
      </c>
      <c r="D69" s="16" t="s">
        <v>15</v>
      </c>
      <c r="E69" s="10" t="s">
        <v>49</v>
      </c>
      <c r="F69" s="10">
        <v>600</v>
      </c>
      <c r="G69" s="21">
        <f>258931+253+251603.74+207185.18+3678</f>
        <v>721650.9199999999</v>
      </c>
    </row>
    <row r="70" spans="1:7" ht="75.75" customHeight="1">
      <c r="A70" s="9" t="s">
        <v>176</v>
      </c>
      <c r="B70" s="16" t="s">
        <v>11</v>
      </c>
      <c r="C70" s="16" t="s">
        <v>21</v>
      </c>
      <c r="D70" s="16" t="s">
        <v>15</v>
      </c>
      <c r="E70" s="10" t="s">
        <v>52</v>
      </c>
      <c r="F70" s="10">
        <v>600</v>
      </c>
      <c r="G70" s="21">
        <f>8000</f>
        <v>8000</v>
      </c>
    </row>
    <row r="71" spans="1:7" ht="97.5" customHeight="1">
      <c r="A71" s="9" t="s">
        <v>178</v>
      </c>
      <c r="B71" s="16" t="s">
        <v>11</v>
      </c>
      <c r="C71" s="16" t="s">
        <v>21</v>
      </c>
      <c r="D71" s="16" t="s">
        <v>15</v>
      </c>
      <c r="E71" s="10" t="s">
        <v>177</v>
      </c>
      <c r="F71" s="10">
        <v>600</v>
      </c>
      <c r="G71" s="21">
        <f>10500</f>
        <v>10500</v>
      </c>
    </row>
    <row r="72" spans="1:7" ht="78" customHeight="1">
      <c r="A72" s="12" t="s">
        <v>118</v>
      </c>
      <c r="B72" s="16" t="s">
        <v>11</v>
      </c>
      <c r="C72" s="16" t="s">
        <v>21</v>
      </c>
      <c r="D72" s="16" t="s">
        <v>15</v>
      </c>
      <c r="E72" s="10" t="s">
        <v>117</v>
      </c>
      <c r="F72" s="10">
        <v>600</v>
      </c>
      <c r="G72" s="21">
        <f>5300000</f>
        <v>5300000</v>
      </c>
    </row>
    <row r="73" spans="1:7" ht="78" customHeight="1">
      <c r="A73" s="12" t="s">
        <v>122</v>
      </c>
      <c r="B73" s="16" t="s">
        <v>11</v>
      </c>
      <c r="C73" s="16" t="s">
        <v>21</v>
      </c>
      <c r="D73" s="16" t="s">
        <v>15</v>
      </c>
      <c r="E73" s="10" t="s">
        <v>123</v>
      </c>
      <c r="F73" s="10">
        <v>600</v>
      </c>
      <c r="G73" s="21">
        <f>278948+69260</f>
        <v>348208</v>
      </c>
    </row>
    <row r="74" spans="1:7" ht="57" customHeight="1">
      <c r="A74" s="12" t="s">
        <v>92</v>
      </c>
      <c r="B74" s="16" t="s">
        <v>11</v>
      </c>
      <c r="C74" s="16" t="s">
        <v>25</v>
      </c>
      <c r="D74" s="16" t="s">
        <v>15</v>
      </c>
      <c r="E74" s="10" t="s">
        <v>50</v>
      </c>
      <c r="F74" s="10">
        <v>300</v>
      </c>
      <c r="G74" s="21">
        <f>208000-10491.4</f>
        <v>197508.6</v>
      </c>
    </row>
    <row r="75" spans="1:7" ht="57" customHeight="1">
      <c r="A75" s="11" t="s">
        <v>84</v>
      </c>
      <c r="B75" s="19" t="s">
        <v>11</v>
      </c>
      <c r="C75" s="16" t="s">
        <v>25</v>
      </c>
      <c r="D75" s="16" t="s">
        <v>23</v>
      </c>
      <c r="E75" s="10" t="s">
        <v>131</v>
      </c>
      <c r="F75" s="10">
        <v>300</v>
      </c>
      <c r="G75" s="21">
        <f>668482+836522.19-56004.19</f>
        <v>1449000</v>
      </c>
    </row>
    <row r="76" spans="1:7" ht="114" customHeight="1">
      <c r="A76" s="11" t="s">
        <v>125</v>
      </c>
      <c r="B76" s="19" t="s">
        <v>11</v>
      </c>
      <c r="C76" s="16" t="s">
        <v>25</v>
      </c>
      <c r="D76" s="16" t="s">
        <v>23</v>
      </c>
      <c r="E76" s="10" t="s">
        <v>124</v>
      </c>
      <c r="F76" s="10">
        <v>300</v>
      </c>
      <c r="G76" s="21">
        <f>353970</f>
        <v>353970</v>
      </c>
    </row>
    <row r="77" spans="1:7" ht="111.75" customHeight="1">
      <c r="A77" s="11" t="s">
        <v>125</v>
      </c>
      <c r="B77" s="19" t="s">
        <v>11</v>
      </c>
      <c r="C77" s="16" t="s">
        <v>25</v>
      </c>
      <c r="D77" s="16" t="s">
        <v>23</v>
      </c>
      <c r="E77" s="10" t="s">
        <v>126</v>
      </c>
      <c r="F77" s="10">
        <v>300</v>
      </c>
      <c r="G77" s="21">
        <f>295099+13331+150773</f>
        <v>459203</v>
      </c>
    </row>
    <row r="78" spans="1:7" ht="111.75" customHeight="1">
      <c r="A78" s="11" t="s">
        <v>132</v>
      </c>
      <c r="B78" s="19" t="s">
        <v>11</v>
      </c>
      <c r="C78" s="16" t="s">
        <v>25</v>
      </c>
      <c r="D78" s="16" t="s">
        <v>23</v>
      </c>
      <c r="E78" s="10" t="s">
        <v>133</v>
      </c>
      <c r="F78" s="10">
        <v>300</v>
      </c>
      <c r="G78" s="21">
        <f>6000</f>
        <v>6000</v>
      </c>
    </row>
    <row r="79" spans="1:7" ht="78.75" customHeight="1">
      <c r="A79" s="11" t="s">
        <v>160</v>
      </c>
      <c r="B79" s="19" t="s">
        <v>11</v>
      </c>
      <c r="C79" s="16" t="s">
        <v>25</v>
      </c>
      <c r="D79" s="16" t="s">
        <v>23</v>
      </c>
      <c r="E79" s="10" t="s">
        <v>159</v>
      </c>
      <c r="F79" s="10">
        <v>300</v>
      </c>
      <c r="G79" s="21">
        <f>20000</f>
        <v>20000</v>
      </c>
    </row>
    <row r="80" spans="1:7" ht="93.75" customHeight="1">
      <c r="A80" s="11" t="s">
        <v>171</v>
      </c>
      <c r="B80" s="19" t="s">
        <v>11</v>
      </c>
      <c r="C80" s="16" t="s">
        <v>25</v>
      </c>
      <c r="D80" s="16" t="s">
        <v>23</v>
      </c>
      <c r="E80" s="10" t="s">
        <v>172</v>
      </c>
      <c r="F80" s="10">
        <v>300</v>
      </c>
      <c r="G80" s="21">
        <f>20000</f>
        <v>20000</v>
      </c>
    </row>
    <row r="81" spans="1:7" ht="78" customHeight="1">
      <c r="A81" s="11" t="s">
        <v>181</v>
      </c>
      <c r="B81" s="19" t="s">
        <v>11</v>
      </c>
      <c r="C81" s="16" t="s">
        <v>25</v>
      </c>
      <c r="D81" s="16" t="s">
        <v>23</v>
      </c>
      <c r="E81" s="10" t="s">
        <v>180</v>
      </c>
      <c r="F81" s="10">
        <v>300</v>
      </c>
      <c r="G81" s="21">
        <f>20000</f>
        <v>20000</v>
      </c>
    </row>
    <row r="82" spans="1:7" ht="60.75" customHeight="1">
      <c r="A82" s="12" t="s">
        <v>33</v>
      </c>
      <c r="B82" s="16" t="s">
        <v>11</v>
      </c>
      <c r="C82" s="16" t="s">
        <v>19</v>
      </c>
      <c r="D82" s="16" t="s">
        <v>16</v>
      </c>
      <c r="E82" s="10" t="s">
        <v>46</v>
      </c>
      <c r="F82" s="10">
        <v>200</v>
      </c>
      <c r="G82" s="21">
        <f>77440-15440</f>
        <v>62000</v>
      </c>
    </row>
    <row r="83" spans="1:7" ht="58.5" customHeight="1">
      <c r="A83" s="12" t="s">
        <v>34</v>
      </c>
      <c r="B83" s="16" t="s">
        <v>11</v>
      </c>
      <c r="C83" s="16" t="s">
        <v>19</v>
      </c>
      <c r="D83" s="16" t="s">
        <v>16</v>
      </c>
      <c r="E83" s="10" t="s">
        <v>47</v>
      </c>
      <c r="F83" s="10">
        <v>200</v>
      </c>
      <c r="G83" s="21">
        <f>158400+105157+26103</f>
        <v>289660</v>
      </c>
    </row>
    <row r="84" spans="1:7" ht="39" customHeight="1">
      <c r="A84" s="6" t="s">
        <v>98</v>
      </c>
      <c r="B84" s="2" t="s">
        <v>99</v>
      </c>
      <c r="C84" s="2" t="s">
        <v>12</v>
      </c>
      <c r="D84" s="2" t="s">
        <v>12</v>
      </c>
      <c r="E84" s="2" t="s">
        <v>13</v>
      </c>
      <c r="F84" s="2" t="s">
        <v>14</v>
      </c>
      <c r="G84" s="22">
        <f>SUM(G85:G86)</f>
        <v>88392.8</v>
      </c>
    </row>
    <row r="85" spans="1:7" ht="39" customHeight="1">
      <c r="A85" s="28" t="s">
        <v>175</v>
      </c>
      <c r="B85" s="16" t="s">
        <v>99</v>
      </c>
      <c r="C85" s="16" t="s">
        <v>15</v>
      </c>
      <c r="D85" s="16" t="s">
        <v>20</v>
      </c>
      <c r="E85" s="16" t="s">
        <v>173</v>
      </c>
      <c r="F85" s="16" t="s">
        <v>174</v>
      </c>
      <c r="G85" s="21">
        <f>51836.78+2073.47</f>
        <v>53910.25</v>
      </c>
    </row>
    <row r="86" spans="1:7" ht="38.25" customHeight="1">
      <c r="A86" s="12" t="s">
        <v>100</v>
      </c>
      <c r="B86" s="16" t="s">
        <v>99</v>
      </c>
      <c r="C86" s="16" t="s">
        <v>20</v>
      </c>
      <c r="D86" s="16" t="s">
        <v>15</v>
      </c>
      <c r="E86" s="10" t="s">
        <v>101</v>
      </c>
      <c r="F86" s="10">
        <v>700</v>
      </c>
      <c r="G86" s="21">
        <f>34482.55</f>
        <v>34482.55</v>
      </c>
    </row>
    <row r="87" spans="1:7" s="7" customFormat="1" ht="37.5" customHeight="1">
      <c r="A87" s="13" t="s">
        <v>26</v>
      </c>
      <c r="B87" s="14">
        <v>810</v>
      </c>
      <c r="C87" s="2" t="s">
        <v>12</v>
      </c>
      <c r="D87" s="2" t="s">
        <v>12</v>
      </c>
      <c r="E87" s="2" t="s">
        <v>13</v>
      </c>
      <c r="F87" s="2" t="s">
        <v>14</v>
      </c>
      <c r="G87" s="24">
        <f>SUM(G88:G91)</f>
        <v>2274030.8200000003</v>
      </c>
    </row>
    <row r="88" spans="1:8" ht="114.75" customHeight="1">
      <c r="A88" s="12" t="s">
        <v>37</v>
      </c>
      <c r="B88" s="10">
        <v>810</v>
      </c>
      <c r="C88" s="16" t="s">
        <v>15</v>
      </c>
      <c r="D88" s="16" t="s">
        <v>16</v>
      </c>
      <c r="E88" s="10" t="s">
        <v>85</v>
      </c>
      <c r="F88" s="10">
        <v>100</v>
      </c>
      <c r="G88" s="23">
        <f>701756.56-1500</f>
        <v>700256.56</v>
      </c>
      <c r="H88" s="26"/>
    </row>
    <row r="89" spans="1:8" ht="112.5" customHeight="1">
      <c r="A89" s="12" t="s">
        <v>38</v>
      </c>
      <c r="B89" s="10">
        <v>810</v>
      </c>
      <c r="C89" s="16" t="s">
        <v>15</v>
      </c>
      <c r="D89" s="16" t="s">
        <v>23</v>
      </c>
      <c r="E89" s="10" t="s">
        <v>86</v>
      </c>
      <c r="F89" s="10">
        <v>100</v>
      </c>
      <c r="G89" s="23">
        <f>1038250.26+8718+4734</f>
        <v>1051702.26</v>
      </c>
      <c r="H89" s="26"/>
    </row>
    <row r="90" spans="1:7" ht="75.75" customHeight="1">
      <c r="A90" s="12" t="s">
        <v>39</v>
      </c>
      <c r="B90" s="10">
        <v>810</v>
      </c>
      <c r="C90" s="16" t="s">
        <v>15</v>
      </c>
      <c r="D90" s="16" t="s">
        <v>23</v>
      </c>
      <c r="E90" s="10" t="s">
        <v>86</v>
      </c>
      <c r="F90" s="10">
        <v>200</v>
      </c>
      <c r="G90" s="23">
        <f>470306+25000</f>
        <v>495306</v>
      </c>
    </row>
    <row r="91" spans="1:7" ht="39.75" customHeight="1">
      <c r="A91" s="12" t="s">
        <v>151</v>
      </c>
      <c r="B91" s="10">
        <v>810</v>
      </c>
      <c r="C91" s="16" t="s">
        <v>15</v>
      </c>
      <c r="D91" s="16" t="s">
        <v>20</v>
      </c>
      <c r="E91" s="10" t="s">
        <v>152</v>
      </c>
      <c r="F91" s="10">
        <v>800</v>
      </c>
      <c r="G91" s="23">
        <f>30000-3234</f>
        <v>26766</v>
      </c>
    </row>
    <row r="92" spans="1:7" s="7" customFormat="1" ht="27.75" customHeight="1">
      <c r="A92" s="35" t="s">
        <v>29</v>
      </c>
      <c r="B92" s="36"/>
      <c r="C92" s="36"/>
      <c r="D92" s="36"/>
      <c r="E92" s="36"/>
      <c r="F92" s="37"/>
      <c r="G92" s="22">
        <f>G18+G87+G84</f>
        <v>84421447.27</v>
      </c>
    </row>
    <row r="93" spans="1:7" s="7" customFormat="1" ht="21" customHeight="1">
      <c r="A93" s="17"/>
      <c r="B93" s="17"/>
      <c r="C93" s="17"/>
      <c r="D93" s="17"/>
      <c r="E93" s="17"/>
      <c r="F93" s="17"/>
      <c r="G93" s="18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</sheetData>
  <sheetProtection/>
  <mergeCells count="20">
    <mergeCell ref="A1:G1"/>
    <mergeCell ref="A2:G2"/>
    <mergeCell ref="A3:G3"/>
    <mergeCell ref="A4:G4"/>
    <mergeCell ref="A5:G5"/>
    <mergeCell ref="A92:F92"/>
    <mergeCell ref="A12:G12"/>
    <mergeCell ref="B15:B16"/>
    <mergeCell ref="A15:A16"/>
    <mergeCell ref="F15:F16"/>
    <mergeCell ref="A6:G6"/>
    <mergeCell ref="A7:G7"/>
    <mergeCell ref="A8:G8"/>
    <mergeCell ref="A9:G9"/>
    <mergeCell ref="A10:G10"/>
    <mergeCell ref="E15:E16"/>
    <mergeCell ref="D15:D16"/>
    <mergeCell ref="C15:C16"/>
    <mergeCell ref="G15:G16"/>
    <mergeCell ref="A13:G13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2018-12-19T12:42:56Z</dcterms:modified>
  <cp:category/>
  <cp:version/>
  <cp:contentType/>
  <cp:contentStatus/>
</cp:coreProperties>
</file>