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Прил. № 3 Расходы по разд,подр" sheetId="1" r:id="rId1"/>
  </sheets>
  <definedNames>
    <definedName name="_xlnm.Print_Titles" localSheetId="0">'Прил. № 3 Расходы по разд,подр'!$12:$12</definedName>
  </definedNames>
  <calcPr fullCalcOnLoad="1"/>
</workbook>
</file>

<file path=xl/sharedStrings.xml><?xml version="1.0" encoding="utf-8"?>
<sst xmlns="http://schemas.openxmlformats.org/spreadsheetml/2006/main" count="96" uniqueCount="91">
  <si>
    <t xml:space="preserve">в том числе: </t>
  </si>
  <si>
    <t>Расходы бюджета - ИТОГО</t>
  </si>
  <si>
    <t xml:space="preserve"> 000 1301 0000000000 000</t>
  </si>
  <si>
    <t>Приложение № 3</t>
  </si>
  <si>
    <t>к решению Совета Южского</t>
  </si>
  <si>
    <t>городского поселения</t>
  </si>
  <si>
    <t>Южского муниципального района</t>
  </si>
  <si>
    <t>от__________________№______</t>
  </si>
  <si>
    <t>Наименование</t>
  </si>
  <si>
    <t>Код классификации расходов бюджетов Российской Федерации</t>
  </si>
  <si>
    <t>Процент испол-нения (%)</t>
  </si>
  <si>
    <t>1</t>
  </si>
  <si>
    <t>2</t>
  </si>
  <si>
    <t>3</t>
  </si>
  <si>
    <t>4</t>
  </si>
  <si>
    <t>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</si>
  <si>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</si>
  <si>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</si>
  <si>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</si>
  <si>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</si>
  <si>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</si>
  <si>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</si>
  <si>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</si>
  <si>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</si>
  <si>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</si>
  <si>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</si>
  <si>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</si>
  <si>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</si>
  <si>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</si>
  <si>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</si>
  <si>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</si>
  <si>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</si>
  <si>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</si>
  <si>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</si>
  <si>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</si>
  <si>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</si>
  <si>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</si>
  <si>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</si>
  <si>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</si>
  <si>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</si>
  <si>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</si>
  <si>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</si>
  <si>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</si>
  <si>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000 0100 0000000000 000</t>
  </si>
  <si>
    <t>000 0102 0000000000 000</t>
  </si>
  <si>
    <t>000 0103 0000000000 000</t>
  </si>
  <si>
    <t>000 0105 0000000000 000</t>
  </si>
  <si>
    <t>000 0111 0000000000 000</t>
  </si>
  <si>
    <t>000 0113 0000000000 000</t>
  </si>
  <si>
    <t>000 0300 0000000000 000</t>
  </si>
  <si>
    <t>000 0310 0000000000 000</t>
  </si>
  <si>
    <t>000 0314 0000000000 000</t>
  </si>
  <si>
    <t>000 0400 0000000000 000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</si>
  <si>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</si>
  <si>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</si>
  <si>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</si>
  <si>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</si>
  <si>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</si>
  <si>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</si>
  <si>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</si>
  <si>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</si>
  <si>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000 0700 0000000000 000</t>
  </si>
  <si>
    <t>000 0707 0000000000 000</t>
  </si>
  <si>
    <t>000 0800 0000000000 000</t>
  </si>
  <si>
    <t>000 0801 0000000000 000</t>
  </si>
  <si>
    <t>000 1000 0000000000 000</t>
  </si>
  <si>
    <t>000 1001 0000000000 000</t>
  </si>
  <si>
    <t>000 1003 0000000000 000</t>
  </si>
  <si>
    <t>000 1100 0000000000 000</t>
  </si>
  <si>
    <t>000 1102 0000000000 000</t>
  </si>
  <si>
    <t>000 1300 0000000000 000</t>
  </si>
  <si>
    <t>Утверждено на год</t>
  </si>
  <si>
    <t>6</t>
  </si>
  <si>
    <t>"Об утверждении отчёта об    
исполнении бюджета Южского    
городского поселения за 2020 год"</t>
  </si>
  <si>
    <t>Расходы бюджета Южского городского поселения по разделам и подразделам классификации расходов бюджетов за 2020 год</t>
  </si>
  <si>
    <t>Решением Совета Южского городского поселения от 18.12.2019 № 69 "О бюджете Южского городского поселения на 2020 год и на плановый период 2021 и 2022 годов", (руб.)</t>
  </si>
  <si>
    <t>Исполнено за 2020 год                (руб.)</t>
  </si>
  <si>
    <t>Решением Совета Южского городского поселения от 18.12.2019 № 69 "О бюджете Южского городского поселения на 2020 год и на плановый период 2021 и 2022 годов" с учетом изменений на отчетную дату, (руб.)</t>
  </si>
  <si>
    <t>000 0106 0000000000 000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</si>
  <si>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</si>
  <si>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000 0107 0000000000 000</t>
  </si>
  <si>
    <t>Обеспечение проведения выборов и референдумов</t>
  </si>
  <si>
    <t>000 0406 0000000000 000</t>
  </si>
  <si>
    <t>Водное хозяйство</t>
  </si>
  <si>
    <t>000 0705 0000000000 000</t>
  </si>
  <si>
    <t>Профессиональная подготовка, переподготовка и повышение квалификации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</si>
  <si>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</si>
  <si>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</si>
  <si>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000 0309 0000000000 000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</si>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</sst>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000000"/>
      <name val="Calibri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3" fillId="0" borderId="1">
      <alignment horizontal="center" wrapText="1"/>
      <protection/>
    </xf>
    <xf numFmtId="49" fontId="33" fillId="0" borderId="1">
      <alignment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3" fillId="0" borderId="2">
      <alignment horizontal="left" wrapText="1"/>
      <protection/>
    </xf>
    <xf numFmtId="0" fontId="35" fillId="0" borderId="3">
      <alignment horizontal="left" wrapText="1"/>
      <protection/>
    </xf>
    <xf numFmtId="0" fontId="33" fillId="0" borderId="4">
      <alignment horizontal="left" wrapText="1" indent="2"/>
      <protection/>
    </xf>
    <xf numFmtId="0" fontId="36" fillId="0" borderId="5">
      <alignment/>
      <protection/>
    </xf>
    <xf numFmtId="0" fontId="33" fillId="0" borderId="1">
      <alignment/>
      <protection/>
    </xf>
    <xf numFmtId="49" fontId="33" fillId="0" borderId="6">
      <alignment horizontal="center" shrinkToFit="1"/>
      <protection/>
    </xf>
    <xf numFmtId="0" fontId="36" fillId="0" borderId="1">
      <alignment/>
      <protection/>
    </xf>
    <xf numFmtId="0" fontId="35" fillId="0" borderId="1">
      <alignment/>
      <protection/>
    </xf>
    <xf numFmtId="0" fontId="33" fillId="0" borderId="7">
      <alignment horizontal="left" wrapText="1" indent="1"/>
      <protection/>
    </xf>
    <xf numFmtId="0" fontId="33" fillId="0" borderId="8">
      <alignment horizontal="left" wrapText="1"/>
      <protection/>
    </xf>
    <xf numFmtId="0" fontId="33" fillId="0" borderId="8">
      <alignment horizontal="left" wrapText="1" indent="2"/>
      <protection/>
    </xf>
    <xf numFmtId="0" fontId="33" fillId="0" borderId="9">
      <alignment horizontal="left" wrapText="1" indent="2"/>
      <protection/>
    </xf>
    <xf numFmtId="0" fontId="33" fillId="0" borderId="0">
      <alignment horizontal="center" wrapText="1"/>
      <protection/>
    </xf>
    <xf numFmtId="49" fontId="33" fillId="0" borderId="1">
      <alignment horizontal="left"/>
      <protection/>
    </xf>
    <xf numFmtId="49" fontId="33" fillId="0" borderId="10">
      <alignment horizontal="center" wrapText="1"/>
      <protection/>
    </xf>
    <xf numFmtId="49" fontId="33" fillId="0" borderId="10">
      <alignment horizontal="center" shrinkToFit="1"/>
      <protection/>
    </xf>
    <xf numFmtId="0" fontId="35" fillId="0" borderId="0">
      <alignment horizontal="center"/>
      <protection/>
    </xf>
    <xf numFmtId="0" fontId="33" fillId="0" borderId="2">
      <alignment horizontal="left" wrapText="1" indent="1"/>
      <protection/>
    </xf>
    <xf numFmtId="0" fontId="33" fillId="0" borderId="11">
      <alignment horizontal="left" wrapText="1"/>
      <protection/>
    </xf>
    <xf numFmtId="0" fontId="33" fillId="0" borderId="11">
      <alignment horizontal="left" wrapText="1" indent="2"/>
      <protection/>
    </xf>
    <xf numFmtId="0" fontId="33" fillId="0" borderId="2">
      <alignment horizontal="left" wrapText="1" indent="2"/>
      <protection/>
    </xf>
    <xf numFmtId="0" fontId="36" fillId="20" borderId="0">
      <alignment shrinkToFit="1"/>
      <protection/>
    </xf>
    <xf numFmtId="0" fontId="36" fillId="0" borderId="12">
      <alignment/>
      <protection/>
    </xf>
    <xf numFmtId="0" fontId="36" fillId="0" borderId="13">
      <alignment/>
      <protection/>
    </xf>
    <xf numFmtId="0" fontId="35" fillId="0" borderId="14">
      <alignment horizontal="center" vertical="center" textRotation="90" wrapText="1"/>
      <protection/>
    </xf>
    <xf numFmtId="0" fontId="35" fillId="0" borderId="5">
      <alignment horizontal="center" vertical="center" textRotation="90" wrapText="1"/>
      <protection/>
    </xf>
    <xf numFmtId="0" fontId="33" fillId="0" borderId="0">
      <alignment vertical="center"/>
      <protection/>
    </xf>
    <xf numFmtId="0" fontId="35" fillId="0" borderId="1">
      <alignment horizontal="center" vertical="center" textRotation="90" wrapText="1"/>
      <protection/>
    </xf>
    <xf numFmtId="0" fontId="35" fillId="0" borderId="5">
      <alignment horizontal="center" vertical="center" textRotation="90"/>
      <protection/>
    </xf>
    <xf numFmtId="0" fontId="35" fillId="0" borderId="1">
      <alignment horizontal="center" vertical="center" textRotation="90"/>
      <protection/>
    </xf>
    <xf numFmtId="0" fontId="35" fillId="0" borderId="14">
      <alignment horizontal="center" vertical="center" textRotation="90"/>
      <protection/>
    </xf>
    <xf numFmtId="0" fontId="35" fillId="0" borderId="15">
      <alignment horizontal="center" vertical="center" textRotation="90"/>
      <protection/>
    </xf>
    <xf numFmtId="0" fontId="33" fillId="0" borderId="15">
      <alignment horizontal="center" vertical="top" wrapText="1"/>
      <protection/>
    </xf>
    <xf numFmtId="0" fontId="35" fillId="0" borderId="16">
      <alignment/>
      <protection/>
    </xf>
    <xf numFmtId="49" fontId="37" fillId="0" borderId="17">
      <alignment horizontal="left" vertical="center" wrapText="1"/>
      <protection/>
    </xf>
    <xf numFmtId="49" fontId="33" fillId="0" borderId="18">
      <alignment horizontal="left" vertical="center" wrapText="1" indent="2"/>
      <protection/>
    </xf>
    <xf numFmtId="49" fontId="33" fillId="0" borderId="9">
      <alignment horizontal="left" vertical="center" wrapText="1" indent="3"/>
      <protection/>
    </xf>
    <xf numFmtId="49" fontId="33" fillId="0" borderId="17">
      <alignment horizontal="left" vertical="center" wrapText="1" indent="3"/>
      <protection/>
    </xf>
    <xf numFmtId="49" fontId="33" fillId="0" borderId="19">
      <alignment horizontal="left" vertical="center" wrapText="1" indent="3"/>
      <protection/>
    </xf>
    <xf numFmtId="0" fontId="37" fillId="0" borderId="16">
      <alignment horizontal="left" vertical="center" wrapText="1"/>
      <protection/>
    </xf>
    <xf numFmtId="49" fontId="33" fillId="0" borderId="5">
      <alignment horizontal="left" vertical="center" wrapText="1" indent="3"/>
      <protection/>
    </xf>
    <xf numFmtId="49" fontId="33" fillId="0" borderId="0">
      <alignment horizontal="left" vertical="center" wrapText="1" indent="3"/>
      <protection/>
    </xf>
    <xf numFmtId="49" fontId="33" fillId="0" borderId="1">
      <alignment horizontal="left" vertical="center" wrapText="1" indent="3"/>
      <protection/>
    </xf>
    <xf numFmtId="49" fontId="37" fillId="0" borderId="16">
      <alignment horizontal="left" vertical="center" wrapText="1"/>
      <protection/>
    </xf>
    <xf numFmtId="0" fontId="33" fillId="0" borderId="17">
      <alignment horizontal="left" vertical="center" wrapText="1"/>
      <protection/>
    </xf>
    <xf numFmtId="0" fontId="33" fillId="0" borderId="19">
      <alignment horizontal="left" vertical="center" wrapText="1"/>
      <protection/>
    </xf>
    <xf numFmtId="49" fontId="33" fillId="0" borderId="17">
      <alignment horizontal="left" vertical="center" wrapText="1"/>
      <protection/>
    </xf>
    <xf numFmtId="49" fontId="33" fillId="0" borderId="19">
      <alignment horizontal="left" vertical="center" wrapText="1"/>
      <protection/>
    </xf>
    <xf numFmtId="49" fontId="35" fillId="0" borderId="20">
      <alignment horizontal="center"/>
      <protection/>
    </xf>
    <xf numFmtId="49" fontId="35" fillId="0" borderId="21">
      <alignment horizontal="center" vertical="center" wrapText="1"/>
      <protection/>
    </xf>
    <xf numFmtId="49" fontId="33" fillId="0" borderId="22">
      <alignment horizontal="center" vertical="center" wrapText="1"/>
      <protection/>
    </xf>
    <xf numFmtId="49" fontId="33" fillId="0" borderId="10">
      <alignment horizontal="center" vertical="center" wrapText="1"/>
      <protection/>
    </xf>
    <xf numFmtId="49" fontId="33" fillId="0" borderId="21">
      <alignment horizontal="center" vertical="center" wrapText="1"/>
      <protection/>
    </xf>
    <xf numFmtId="49" fontId="33" fillId="0" borderId="23">
      <alignment horizontal="center" vertical="center" wrapText="1"/>
      <protection/>
    </xf>
    <xf numFmtId="49" fontId="33" fillId="0" borderId="24">
      <alignment horizontal="center" vertical="center" wrapText="1"/>
      <protection/>
    </xf>
    <xf numFmtId="49" fontId="33" fillId="0" borderId="0">
      <alignment horizontal="center" vertical="center" wrapText="1"/>
      <protection/>
    </xf>
    <xf numFmtId="49" fontId="33" fillId="0" borderId="1">
      <alignment horizontal="center" vertical="center" wrapText="1"/>
      <protection/>
    </xf>
    <xf numFmtId="49" fontId="35" fillId="0" borderId="20">
      <alignment horizontal="center" vertical="center" wrapText="1"/>
      <protection/>
    </xf>
    <xf numFmtId="0" fontId="35" fillId="0" borderId="20">
      <alignment horizontal="center" vertical="center"/>
      <protection/>
    </xf>
    <xf numFmtId="0" fontId="33" fillId="0" borderId="22">
      <alignment horizontal="center" vertical="center"/>
      <protection/>
    </xf>
    <xf numFmtId="0" fontId="33" fillId="0" borderId="10">
      <alignment horizontal="center" vertical="center"/>
      <protection/>
    </xf>
    <xf numFmtId="0" fontId="33" fillId="0" borderId="21">
      <alignment horizontal="center" vertical="center"/>
      <protection/>
    </xf>
    <xf numFmtId="0" fontId="35" fillId="0" borderId="21">
      <alignment horizontal="center" vertical="center"/>
      <protection/>
    </xf>
    <xf numFmtId="0" fontId="33" fillId="0" borderId="23">
      <alignment horizontal="center" vertical="center"/>
      <protection/>
    </xf>
    <xf numFmtId="49" fontId="35" fillId="0" borderId="20">
      <alignment horizontal="center" vertical="center"/>
      <protection/>
    </xf>
    <xf numFmtId="49" fontId="33" fillId="0" borderId="22">
      <alignment horizontal="center" vertical="center"/>
      <protection/>
    </xf>
    <xf numFmtId="49" fontId="33" fillId="0" borderId="10">
      <alignment horizontal="center" vertical="center"/>
      <protection/>
    </xf>
    <xf numFmtId="49" fontId="33" fillId="0" borderId="21">
      <alignment horizontal="center" vertical="center"/>
      <protection/>
    </xf>
    <xf numFmtId="49" fontId="33" fillId="0" borderId="23">
      <alignment horizontal="center" vertical="center"/>
      <protection/>
    </xf>
    <xf numFmtId="49" fontId="33" fillId="0" borderId="15">
      <alignment horizontal="center" vertical="top" wrapText="1"/>
      <protection/>
    </xf>
    <xf numFmtId="0" fontId="33" fillId="0" borderId="12">
      <alignment shrinkToFit="1"/>
      <protection/>
    </xf>
    <xf numFmtId="4" fontId="33" fillId="0" borderId="25">
      <alignment horizontal="right" shrinkToFit="1"/>
      <protection/>
    </xf>
    <xf numFmtId="4" fontId="33" fillId="0" borderId="24">
      <alignment horizontal="right"/>
      <protection/>
    </xf>
    <xf numFmtId="4" fontId="33" fillId="0" borderId="0">
      <alignment horizontal="right" shrinkToFit="1"/>
      <protection/>
    </xf>
    <xf numFmtId="4" fontId="33" fillId="0" borderId="1">
      <alignment horizontal="right"/>
      <protection/>
    </xf>
    <xf numFmtId="49" fontId="33" fillId="0" borderId="1">
      <alignment horizontal="center"/>
      <protection/>
    </xf>
    <xf numFmtId="0" fontId="33" fillId="0" borderId="5">
      <alignment horizontal="center"/>
      <protection/>
    </xf>
    <xf numFmtId="0" fontId="34" fillId="0" borderId="0">
      <alignment wrapText="1"/>
      <protection/>
    </xf>
    <xf numFmtId="0" fontId="33" fillId="0" borderId="1">
      <alignment horizontal="center"/>
      <protection/>
    </xf>
    <xf numFmtId="49" fontId="33" fillId="0" borderId="5">
      <alignment horizontal="center"/>
      <protection/>
    </xf>
    <xf numFmtId="49" fontId="33" fillId="0" borderId="0">
      <alignment horizontal="left"/>
      <protection/>
    </xf>
    <xf numFmtId="4" fontId="33" fillId="0" borderId="12">
      <alignment horizontal="right" shrinkToFit="1"/>
      <protection/>
    </xf>
    <xf numFmtId="0" fontId="33" fillId="0" borderId="15">
      <alignment horizontal="center" vertical="top"/>
      <protection/>
    </xf>
    <xf numFmtId="4" fontId="33" fillId="0" borderId="13">
      <alignment horizontal="right" shrinkToFit="1"/>
      <protection/>
    </xf>
    <xf numFmtId="4" fontId="33" fillId="0" borderId="26">
      <alignment horizontal="right" shrinkToFit="1"/>
      <protection/>
    </xf>
    <xf numFmtId="0" fontId="33" fillId="0" borderId="13">
      <alignment shrinkToFit="1"/>
      <protection/>
    </xf>
    <xf numFmtId="0" fontId="34" fillId="0" borderId="27">
      <alignment/>
      <protection/>
    </xf>
    <xf numFmtId="0" fontId="36" fillId="2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33" fillId="0" borderId="0">
      <alignment horizontal="left"/>
      <protection/>
    </xf>
    <xf numFmtId="0" fontId="33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49" fontId="33" fillId="0" borderId="15">
      <alignment horizontal="center" vertical="center" wrapText="1"/>
      <protection/>
    </xf>
    <xf numFmtId="0" fontId="33" fillId="0" borderId="28">
      <alignment horizontal="left" wrapText="1"/>
      <protection/>
    </xf>
    <xf numFmtId="0" fontId="33" fillId="0" borderId="8">
      <alignment horizontal="left" wrapText="1" indent="1"/>
      <protection/>
    </xf>
    <xf numFmtId="0" fontId="33" fillId="0" borderId="29">
      <alignment horizontal="left" wrapText="1" indent="2"/>
      <protection/>
    </xf>
    <xf numFmtId="0" fontId="34" fillId="0" borderId="0">
      <alignment/>
      <protection/>
    </xf>
    <xf numFmtId="0" fontId="39" fillId="0" borderId="0">
      <alignment horizontal="center" vertical="top"/>
      <protection/>
    </xf>
    <xf numFmtId="0" fontId="33" fillId="0" borderId="5">
      <alignment horizontal="left"/>
      <protection/>
    </xf>
    <xf numFmtId="49" fontId="33" fillId="0" borderId="20">
      <alignment horizontal="center" wrapText="1"/>
      <protection/>
    </xf>
    <xf numFmtId="49" fontId="33" fillId="0" borderId="22">
      <alignment horizontal="center" wrapText="1"/>
      <protection/>
    </xf>
    <xf numFmtId="49" fontId="33" fillId="0" borderId="21">
      <alignment horizontal="center"/>
      <protection/>
    </xf>
    <xf numFmtId="0" fontId="33" fillId="0" borderId="24">
      <alignment/>
      <protection/>
    </xf>
    <xf numFmtId="49" fontId="33" fillId="0" borderId="5">
      <alignment/>
      <protection/>
    </xf>
    <xf numFmtId="49" fontId="33" fillId="0" borderId="0">
      <alignment/>
      <protection/>
    </xf>
    <xf numFmtId="49" fontId="33" fillId="0" borderId="30">
      <alignment horizontal="center"/>
      <protection/>
    </xf>
    <xf numFmtId="49" fontId="33" fillId="0" borderId="12">
      <alignment horizontal="center"/>
      <protection/>
    </xf>
    <xf numFmtId="49" fontId="33" fillId="0" borderId="15">
      <alignment horizontal="center"/>
      <protection/>
    </xf>
    <xf numFmtId="49" fontId="33" fillId="0" borderId="25">
      <alignment horizontal="center" vertical="center" wrapText="1"/>
      <protection/>
    </xf>
    <xf numFmtId="4" fontId="33" fillId="0" borderId="15">
      <alignment horizontal="right" shrinkToFit="1"/>
      <protection/>
    </xf>
    <xf numFmtId="0" fontId="33" fillId="21" borderId="24">
      <alignment/>
      <protection/>
    </xf>
    <xf numFmtId="0" fontId="33" fillId="21" borderId="0">
      <alignment/>
      <protection/>
    </xf>
    <xf numFmtId="0" fontId="40" fillId="0" borderId="0">
      <alignment horizontal="center" wrapText="1"/>
      <protection/>
    </xf>
    <xf numFmtId="0" fontId="33" fillId="0" borderId="0">
      <alignment horizontal="center"/>
      <protection/>
    </xf>
    <xf numFmtId="0" fontId="33" fillId="0" borderId="1">
      <alignment wrapText="1"/>
      <protection/>
    </xf>
    <xf numFmtId="0" fontId="33" fillId="0" borderId="31">
      <alignment wrapText="1"/>
      <protection/>
    </xf>
    <xf numFmtId="0" fontId="41" fillId="0" borderId="32">
      <alignment/>
      <protection/>
    </xf>
    <xf numFmtId="49" fontId="42" fillId="0" borderId="33">
      <alignment horizontal="right"/>
      <protection/>
    </xf>
    <xf numFmtId="0" fontId="33" fillId="0" borderId="33">
      <alignment horizontal="right"/>
      <protection/>
    </xf>
    <xf numFmtId="0" fontId="41" fillId="0" borderId="1">
      <alignment/>
      <protection/>
    </xf>
    <xf numFmtId="0" fontId="34" fillId="0" borderId="24">
      <alignment/>
      <protection/>
    </xf>
    <xf numFmtId="0" fontId="33" fillId="0" borderId="25">
      <alignment horizontal="center"/>
      <protection/>
    </xf>
    <xf numFmtId="49" fontId="36" fillId="0" borderId="34">
      <alignment horizontal="center"/>
      <protection/>
    </xf>
    <xf numFmtId="164" fontId="33" fillId="0" borderId="3">
      <alignment horizontal="center"/>
      <protection/>
    </xf>
    <xf numFmtId="0" fontId="33" fillId="0" borderId="35">
      <alignment horizontal="center"/>
      <protection/>
    </xf>
    <xf numFmtId="49" fontId="33" fillId="0" borderId="4">
      <alignment horizontal="center"/>
      <protection/>
    </xf>
    <xf numFmtId="49" fontId="33" fillId="0" borderId="3">
      <alignment horizontal="center"/>
      <protection/>
    </xf>
    <xf numFmtId="0" fontId="33" fillId="0" borderId="3">
      <alignment horizontal="center"/>
      <protection/>
    </xf>
    <xf numFmtId="49" fontId="33" fillId="0" borderId="36">
      <alignment horizontal="center"/>
      <protection/>
    </xf>
    <xf numFmtId="0" fontId="41" fillId="0" borderId="0">
      <alignment/>
      <protection/>
    </xf>
    <xf numFmtId="0" fontId="36" fillId="0" borderId="37">
      <alignment/>
      <protection/>
    </xf>
    <xf numFmtId="0" fontId="36" fillId="0" borderId="27">
      <alignment/>
      <protection/>
    </xf>
    <xf numFmtId="4" fontId="33" fillId="0" borderId="29">
      <alignment horizontal="right" shrinkToFit="1"/>
      <protection/>
    </xf>
    <xf numFmtId="49" fontId="33" fillId="0" borderId="13">
      <alignment horizontal="center"/>
      <protection/>
    </xf>
    <xf numFmtId="0" fontId="33" fillId="0" borderId="38">
      <alignment horizontal="left" wrapText="1"/>
      <protection/>
    </xf>
    <xf numFmtId="0" fontId="33" fillId="0" borderId="11">
      <alignment horizontal="left" wrapText="1" indent="1"/>
      <protection/>
    </xf>
    <xf numFmtId="0" fontId="33" fillId="0" borderId="3">
      <alignment horizontal="left" wrapText="1" indent="2"/>
      <protection/>
    </xf>
    <xf numFmtId="0" fontId="33" fillId="21" borderId="39">
      <alignment/>
      <protection/>
    </xf>
    <xf numFmtId="0" fontId="40" fillId="0" borderId="0">
      <alignment horizontal="left" wrapText="1"/>
      <protection/>
    </xf>
    <xf numFmtId="49" fontId="36" fillId="0" borderId="0">
      <alignment/>
      <protection/>
    </xf>
    <xf numFmtId="0" fontId="33" fillId="0" borderId="0">
      <alignment horizontal="right"/>
      <protection/>
    </xf>
    <xf numFmtId="49" fontId="33" fillId="0" borderId="0">
      <alignment horizontal="right"/>
      <protection/>
    </xf>
    <xf numFmtId="0" fontId="33" fillId="0" borderId="0">
      <alignment horizontal="left" wrapText="1"/>
      <protection/>
    </xf>
    <xf numFmtId="0" fontId="33" fillId="0" borderId="1">
      <alignment horizontal="left"/>
      <protection/>
    </xf>
    <xf numFmtId="0" fontId="33" fillId="0" borderId="7">
      <alignment horizontal="left" wrapText="1"/>
      <protection/>
    </xf>
    <xf numFmtId="0" fontId="33" fillId="0" borderId="31">
      <alignment/>
      <protection/>
    </xf>
    <xf numFmtId="0" fontId="35" fillId="0" borderId="40">
      <alignment horizontal="left" wrapText="1"/>
      <protection/>
    </xf>
    <xf numFmtId="0" fontId="33" fillId="0" borderId="41">
      <alignment horizontal="left" wrapText="1" indent="2"/>
      <protection/>
    </xf>
    <xf numFmtId="49" fontId="33" fillId="0" borderId="0">
      <alignment horizontal="center" wrapText="1"/>
      <protection/>
    </xf>
    <xf numFmtId="49" fontId="33" fillId="0" borderId="21">
      <alignment horizontal="center" wrapText="1"/>
      <protection/>
    </xf>
    <xf numFmtId="0" fontId="33" fillId="0" borderId="42">
      <alignment/>
      <protection/>
    </xf>
    <xf numFmtId="0" fontId="33" fillId="0" borderId="43">
      <alignment horizontal="center" wrapText="1"/>
      <protection/>
    </xf>
    <xf numFmtId="49" fontId="33" fillId="0" borderId="10">
      <alignment horizontal="center"/>
      <protection/>
    </xf>
    <xf numFmtId="0" fontId="36" fillId="0" borderId="24">
      <alignment/>
      <protection/>
    </xf>
    <xf numFmtId="49" fontId="33" fillId="0" borderId="0">
      <alignment horizontal="center"/>
      <protection/>
    </xf>
    <xf numFmtId="49" fontId="33" fillId="0" borderId="30">
      <alignment horizontal="center" wrapText="1"/>
      <protection/>
    </xf>
    <xf numFmtId="49" fontId="33" fillId="0" borderId="44">
      <alignment horizontal="center" wrapText="1"/>
      <protection/>
    </xf>
    <xf numFmtId="49" fontId="33" fillId="0" borderId="6">
      <alignment horizontal="center"/>
      <protection/>
    </xf>
    <xf numFmtId="49" fontId="33" fillId="0" borderId="1">
      <alignment/>
      <protection/>
    </xf>
    <xf numFmtId="4" fontId="33" fillId="0" borderId="6">
      <alignment horizontal="right" shrinkToFit="1"/>
      <protection/>
    </xf>
    <xf numFmtId="4" fontId="33" fillId="0" borderId="30">
      <alignment horizontal="right" shrinkToFit="1"/>
      <protection/>
    </xf>
    <xf numFmtId="4" fontId="33" fillId="0" borderId="41">
      <alignment horizontal="right" shrinkToFit="1"/>
      <protection/>
    </xf>
    <xf numFmtId="49" fontId="33" fillId="0" borderId="29">
      <alignment horizontal="center"/>
      <protection/>
    </xf>
    <xf numFmtId="4" fontId="33" fillId="0" borderId="45">
      <alignment horizontal="right" shrinkToFi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3" fillId="28" borderId="46" applyNumberFormat="0" applyAlignment="0" applyProtection="0"/>
    <xf numFmtId="0" fontId="44" fillId="29" borderId="47" applyNumberFormat="0" applyAlignment="0" applyProtection="0"/>
    <xf numFmtId="0" fontId="45" fillId="29" borderId="4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8" applyNumberFormat="0" applyFill="0" applyAlignment="0" applyProtection="0"/>
    <xf numFmtId="0" fontId="47" fillId="0" borderId="49" applyNumberFormat="0" applyFill="0" applyAlignment="0" applyProtection="0"/>
    <xf numFmtId="0" fontId="48" fillId="0" borderId="5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1" applyNumberFormat="0" applyFill="0" applyAlignment="0" applyProtection="0"/>
    <xf numFmtId="0" fontId="50" fillId="30" borderId="52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53" applyNumberFormat="0" applyFont="0" applyAlignment="0" applyProtection="0"/>
    <xf numFmtId="9" fontId="0" fillId="0" borderId="0" applyFont="0" applyFill="0" applyBorder="0" applyAlignment="0" applyProtection="0"/>
    <xf numFmtId="0" fontId="55" fillId="0" borderId="5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8" fillId="0" borderId="0" xfId="185" applyNumberFormat="1" applyFont="1" applyBorder="1" applyProtection="1">
      <alignment horizontal="left"/>
      <protection/>
    </xf>
    <xf numFmtId="49" fontId="58" fillId="0" borderId="0" xfId="200" applyNumberFormat="1" applyFont="1" applyBorder="1" applyProtection="1">
      <alignment/>
      <protection/>
    </xf>
    <xf numFmtId="0" fontId="58" fillId="0" borderId="0" xfId="44" applyNumberFormat="1" applyFont="1" applyBorder="1" applyProtection="1">
      <alignment/>
      <protection/>
    </xf>
    <xf numFmtId="0" fontId="2" fillId="0" borderId="0" xfId="0" applyFont="1" applyAlignment="1" applyProtection="1">
      <alignment/>
      <protection locked="0"/>
    </xf>
    <xf numFmtId="49" fontId="58" fillId="0" borderId="55" xfId="134" applyNumberFormat="1" applyFont="1" applyBorder="1" applyAlignment="1" applyProtection="1">
      <alignment horizontal="center" vertical="top" wrapText="1"/>
      <protection/>
    </xf>
    <xf numFmtId="49" fontId="58" fillId="0" borderId="55" xfId="134" applyNumberFormat="1" applyFont="1" applyBorder="1" applyProtection="1">
      <alignment horizontal="center" vertical="center" wrapText="1"/>
      <protection/>
    </xf>
    <xf numFmtId="49" fontId="58" fillId="0" borderId="55" xfId="150" applyNumberFormat="1" applyFont="1" applyBorder="1" applyProtection="1">
      <alignment horizontal="center" vertical="center" wrapText="1"/>
      <protection/>
    </xf>
    <xf numFmtId="0" fontId="59" fillId="0" borderId="55" xfId="186" applyNumberFormat="1" applyFont="1" applyBorder="1" applyAlignment="1" applyProtection="1">
      <alignment horizontal="left" vertical="center" wrapText="1"/>
      <protection/>
    </xf>
    <xf numFmtId="49" fontId="59" fillId="0" borderId="55" xfId="197" applyNumberFormat="1" applyFont="1" applyBorder="1" applyAlignment="1" applyProtection="1">
      <alignment horizontal="center" vertical="center" wrapText="1"/>
      <protection/>
    </xf>
    <xf numFmtId="4" fontId="59" fillId="0" borderId="55" xfId="201" applyNumberFormat="1" applyFont="1" applyBorder="1" applyAlignment="1" applyProtection="1">
      <alignment horizontal="right" vertical="center" shrinkToFit="1"/>
      <protection/>
    </xf>
    <xf numFmtId="4" fontId="58" fillId="0" borderId="55" xfId="201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vertical="center"/>
      <protection locked="0"/>
    </xf>
    <xf numFmtId="49" fontId="59" fillId="0" borderId="55" xfId="199" applyNumberFormat="1" applyFont="1" applyBorder="1" applyAlignment="1" applyProtection="1">
      <alignment horizontal="center" vertical="center"/>
      <protection/>
    </xf>
    <xf numFmtId="49" fontId="58" fillId="0" borderId="55" xfId="199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58" fillId="0" borderId="0" xfId="133" applyNumberFormat="1" applyFont="1" applyProtection="1">
      <alignment/>
      <protection/>
    </xf>
    <xf numFmtId="0" fontId="58" fillId="0" borderId="0" xfId="195" applyNumberFormat="1" applyFont="1" applyBorder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8" fillId="0" borderId="55" xfId="136" applyNumberFormat="1" applyFont="1" applyBorder="1" applyAlignment="1" applyProtection="1">
      <alignment horizontal="left" wrapText="1"/>
      <protection/>
    </xf>
    <xf numFmtId="49" fontId="58" fillId="0" borderId="55" xfId="149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49" fontId="58" fillId="0" borderId="55" xfId="149" applyNumberFormat="1" applyFont="1" applyBorder="1" applyAlignment="1" applyProtection="1">
      <alignment horizontal="right"/>
      <protection/>
    </xf>
    <xf numFmtId="0" fontId="59" fillId="0" borderId="55" xfId="189" applyNumberFormat="1" applyFont="1" applyBorder="1" applyAlignment="1" applyProtection="1">
      <alignment horizontal="left" vertical="top" wrapText="1"/>
      <protection/>
    </xf>
    <xf numFmtId="0" fontId="58" fillId="0" borderId="55" xfId="189" applyNumberFormat="1" applyFont="1" applyBorder="1" applyAlignment="1" applyProtection="1">
      <alignment horizontal="left" vertical="top" wrapText="1"/>
      <protection/>
    </xf>
    <xf numFmtId="49" fontId="58" fillId="0" borderId="55" xfId="134" applyFont="1" applyBorder="1" applyAlignment="1">
      <alignment horizontal="center" vertical="top" wrapText="1"/>
      <protection/>
    </xf>
    <xf numFmtId="4" fontId="58" fillId="0" borderId="55" xfId="149" applyNumberFormat="1" applyFont="1" applyBorder="1" applyAlignment="1" applyProtection="1">
      <alignment horizontal="right"/>
      <protection/>
    </xf>
    <xf numFmtId="4" fontId="58" fillId="0" borderId="55" xfId="199" applyNumberFormat="1" applyFont="1" applyBorder="1" applyAlignment="1" applyProtection="1">
      <alignment horizontal="right" vertical="center"/>
      <protection/>
    </xf>
    <xf numFmtId="49" fontId="58" fillId="0" borderId="55" xfId="189" applyNumberFormat="1" applyFont="1" applyBorder="1" applyAlignment="1" applyProtection="1">
      <alignment horizontal="justify" vertical="top" wrapText="1"/>
      <protection/>
    </xf>
    <xf numFmtId="0" fontId="59" fillId="35" borderId="56" xfId="0" applyFont="1" applyFill="1" applyBorder="1" applyAlignment="1">
      <alignment horizontal="left" vertical="top" wrapText="1"/>
    </xf>
    <xf numFmtId="0" fontId="58" fillId="35" borderId="56" xfId="0" applyFont="1" applyFill="1" applyBorder="1" applyAlignment="1">
      <alignment horizontal="justify" vertical="top" wrapText="1"/>
    </xf>
    <xf numFmtId="49" fontId="58" fillId="0" borderId="57" xfId="134" applyFont="1" applyBorder="1" applyAlignment="1">
      <alignment horizontal="center" vertical="center" wrapText="1"/>
      <protection/>
    </xf>
    <xf numFmtId="49" fontId="58" fillId="0" borderId="58" xfId="134" applyFont="1" applyBorder="1" applyAlignment="1">
      <alignment horizontal="center" vertical="center" wrapText="1"/>
      <protection/>
    </xf>
    <xf numFmtId="0" fontId="58" fillId="0" borderId="59" xfId="185" applyNumberFormat="1" applyFont="1" applyBorder="1" applyAlignment="1" applyProtection="1">
      <alignment horizontal="center" vertical="center"/>
      <protection/>
    </xf>
    <xf numFmtId="0" fontId="58" fillId="0" borderId="56" xfId="185" applyNumberFormat="1" applyFont="1" applyBorder="1" applyAlignment="1" applyProtection="1">
      <alignment horizontal="center" vertical="center"/>
      <protection/>
    </xf>
    <xf numFmtId="49" fontId="58" fillId="0" borderId="57" xfId="134" applyNumberFormat="1" applyFont="1" applyBorder="1" applyAlignment="1" applyProtection="1">
      <alignment horizontal="center" vertical="center" wrapText="1"/>
      <protection/>
    </xf>
    <xf numFmtId="49" fontId="58" fillId="0" borderId="58" xfId="134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wrapText="1"/>
      <protection locked="0"/>
    </xf>
  </cellXfs>
  <cellStyles count="2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71" xfId="35"/>
    <cellStyle name="st172" xfId="36"/>
    <cellStyle name="style0" xfId="37"/>
    <cellStyle name="td" xfId="38"/>
    <cellStyle name="tr" xfId="39"/>
    <cellStyle name="xl100" xfId="40"/>
    <cellStyle name="xl101" xfId="41"/>
    <cellStyle name="xl102" xfId="42"/>
    <cellStyle name="xl103" xfId="43"/>
    <cellStyle name="xl104" xfId="44"/>
    <cellStyle name="xl105" xfId="45"/>
    <cellStyle name="xl106" xfId="46"/>
    <cellStyle name="xl107" xfId="47"/>
    <cellStyle name="xl108" xfId="48"/>
    <cellStyle name="xl109" xfId="49"/>
    <cellStyle name="xl110" xfId="50"/>
    <cellStyle name="xl111" xfId="51"/>
    <cellStyle name="xl112" xfId="52"/>
    <cellStyle name="xl113" xfId="53"/>
    <cellStyle name="xl114" xfId="54"/>
    <cellStyle name="xl115" xfId="55"/>
    <cellStyle name="xl116" xfId="56"/>
    <cellStyle name="xl117" xfId="57"/>
    <cellStyle name="xl118" xfId="58"/>
    <cellStyle name="xl119" xfId="59"/>
    <cellStyle name="xl120" xfId="60"/>
    <cellStyle name="xl121" xfId="61"/>
    <cellStyle name="xl122" xfId="62"/>
    <cellStyle name="xl123" xfId="63"/>
    <cellStyle name="xl124" xfId="64"/>
    <cellStyle name="xl125" xfId="65"/>
    <cellStyle name="xl126" xfId="66"/>
    <cellStyle name="xl127" xfId="67"/>
    <cellStyle name="xl128" xfId="68"/>
    <cellStyle name="xl129" xfId="69"/>
    <cellStyle name="xl130" xfId="70"/>
    <cellStyle name="xl131" xfId="71"/>
    <cellStyle name="xl132" xfId="72"/>
    <cellStyle name="xl133" xfId="73"/>
    <cellStyle name="xl134" xfId="74"/>
    <cellStyle name="xl135" xfId="75"/>
    <cellStyle name="xl136" xfId="76"/>
    <cellStyle name="xl137" xfId="77"/>
    <cellStyle name="xl138" xfId="78"/>
    <cellStyle name="xl139" xfId="79"/>
    <cellStyle name="xl140" xfId="80"/>
    <cellStyle name="xl141" xfId="81"/>
    <cellStyle name="xl142" xfId="82"/>
    <cellStyle name="xl143" xfId="83"/>
    <cellStyle name="xl144" xfId="84"/>
    <cellStyle name="xl145" xfId="85"/>
    <cellStyle name="xl146" xfId="86"/>
    <cellStyle name="xl147" xfId="87"/>
    <cellStyle name="xl148" xfId="88"/>
    <cellStyle name="xl149" xfId="89"/>
    <cellStyle name="xl150" xfId="90"/>
    <cellStyle name="xl151" xfId="91"/>
    <cellStyle name="xl152" xfId="92"/>
    <cellStyle name="xl153" xfId="93"/>
    <cellStyle name="xl154" xfId="94"/>
    <cellStyle name="xl155" xfId="95"/>
    <cellStyle name="xl156" xfId="96"/>
    <cellStyle name="xl157" xfId="97"/>
    <cellStyle name="xl158" xfId="98"/>
    <cellStyle name="xl159" xfId="99"/>
    <cellStyle name="xl160" xfId="100"/>
    <cellStyle name="xl161" xfId="101"/>
    <cellStyle name="xl162" xfId="102"/>
    <cellStyle name="xl163" xfId="103"/>
    <cellStyle name="xl164" xfId="104"/>
    <cellStyle name="xl165" xfId="105"/>
    <cellStyle name="xl166" xfId="106"/>
    <cellStyle name="xl167" xfId="107"/>
    <cellStyle name="xl168" xfId="108"/>
    <cellStyle name="xl169" xfId="109"/>
    <cellStyle name="xl170" xfId="110"/>
    <cellStyle name="xl171" xfId="111"/>
    <cellStyle name="xl172" xfId="112"/>
    <cellStyle name="xl173" xfId="113"/>
    <cellStyle name="xl174" xfId="114"/>
    <cellStyle name="xl175" xfId="115"/>
    <cellStyle name="xl176" xfId="116"/>
    <cellStyle name="xl177" xfId="117"/>
    <cellStyle name="xl178" xfId="118"/>
    <cellStyle name="xl179" xfId="119"/>
    <cellStyle name="xl180" xfId="120"/>
    <cellStyle name="xl181" xfId="121"/>
    <cellStyle name="xl182" xfId="122"/>
    <cellStyle name="xl183" xfId="123"/>
    <cellStyle name="xl184" xfId="124"/>
    <cellStyle name="xl185" xfId="125"/>
    <cellStyle name="xl186" xfId="126"/>
    <cellStyle name="xl21" xfId="127"/>
    <cellStyle name="xl22" xfId="128"/>
    <cellStyle name="xl23" xfId="129"/>
    <cellStyle name="xl24" xfId="130"/>
    <cellStyle name="xl25" xfId="131"/>
    <cellStyle name="xl26" xfId="132"/>
    <cellStyle name="xl27" xfId="133"/>
    <cellStyle name="xl28" xfId="134"/>
    <cellStyle name="xl29" xfId="135"/>
    <cellStyle name="xl30" xfId="136"/>
    <cellStyle name="xl31" xfId="137"/>
    <cellStyle name="xl32" xfId="138"/>
    <cellStyle name="xl33" xfId="139"/>
    <cellStyle name="xl34" xfId="140"/>
    <cellStyle name="xl35" xfId="141"/>
    <cellStyle name="xl36" xfId="142"/>
    <cellStyle name="xl37" xfId="143"/>
    <cellStyle name="xl38" xfId="144"/>
    <cellStyle name="xl39" xfId="145"/>
    <cellStyle name="xl40" xfId="146"/>
    <cellStyle name="xl41" xfId="147"/>
    <cellStyle name="xl42" xfId="148"/>
    <cellStyle name="xl43" xfId="149"/>
    <cellStyle name="xl44" xfId="150"/>
    <cellStyle name="xl45" xfId="151"/>
    <cellStyle name="xl46" xfId="152"/>
    <cellStyle name="xl47" xfId="153"/>
    <cellStyle name="xl48" xfId="154"/>
    <cellStyle name="xl49" xfId="155"/>
    <cellStyle name="xl50" xfId="156"/>
    <cellStyle name="xl51" xfId="157"/>
    <cellStyle name="xl52" xfId="158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8" xfId="184"/>
    <cellStyle name="xl79" xfId="185"/>
    <cellStyle name="xl80" xfId="186"/>
    <cellStyle name="xl81" xfId="187"/>
    <cellStyle name="xl82" xfId="188"/>
    <cellStyle name="xl83" xfId="189"/>
    <cellStyle name="xl84" xfId="190"/>
    <cellStyle name="xl85" xfId="191"/>
    <cellStyle name="xl86" xfId="192"/>
    <cellStyle name="xl87" xfId="193"/>
    <cellStyle name="xl88" xfId="194"/>
    <cellStyle name="xl89" xfId="195"/>
    <cellStyle name="xl90" xfId="196"/>
    <cellStyle name="xl91" xfId="197"/>
    <cellStyle name="xl92" xfId="198"/>
    <cellStyle name="xl93" xfId="199"/>
    <cellStyle name="xl94" xfId="200"/>
    <cellStyle name="xl95" xfId="201"/>
    <cellStyle name="xl96" xfId="202"/>
    <cellStyle name="xl97" xfId="203"/>
    <cellStyle name="xl98" xfId="204"/>
    <cellStyle name="xl99" xfId="205"/>
    <cellStyle name="Акцент1" xfId="206"/>
    <cellStyle name="Акцент2" xfId="207"/>
    <cellStyle name="Акцент3" xfId="208"/>
    <cellStyle name="Акцент4" xfId="209"/>
    <cellStyle name="Акцент5" xfId="210"/>
    <cellStyle name="Акцент6" xfId="211"/>
    <cellStyle name="Ввод " xfId="212"/>
    <cellStyle name="Вывод" xfId="213"/>
    <cellStyle name="Вычисление" xfId="214"/>
    <cellStyle name="Currency" xfId="215"/>
    <cellStyle name="Currency [0]" xfId="216"/>
    <cellStyle name="Заголовок 1" xfId="217"/>
    <cellStyle name="Заголовок 2" xfId="218"/>
    <cellStyle name="Заголовок 3" xfId="219"/>
    <cellStyle name="Заголовок 4" xfId="220"/>
    <cellStyle name="Итог" xfId="221"/>
    <cellStyle name="Контрольная ячейка" xfId="222"/>
    <cellStyle name="Название" xfId="223"/>
    <cellStyle name="Нейтральный" xfId="224"/>
    <cellStyle name="Плохой" xfId="225"/>
    <cellStyle name="Пояснение" xfId="226"/>
    <cellStyle name="Примечание" xfId="227"/>
    <cellStyle name="Percent" xfId="228"/>
    <cellStyle name="Связанная ячейка" xfId="229"/>
    <cellStyle name="Текст предупреждения" xfId="230"/>
    <cellStyle name="Comma" xfId="231"/>
    <cellStyle name="Comma [0]" xfId="232"/>
    <cellStyle name="Хороший" xfId="23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3">
      <selection activeCell="F20" sqref="F20"/>
    </sheetView>
  </sheetViews>
  <sheetFormatPr defaultColWidth="9.140625" defaultRowHeight="15"/>
  <cols>
    <col min="1" max="1" width="53.8515625" style="4" customWidth="1"/>
    <col min="2" max="2" width="32.421875" style="4" customWidth="1"/>
    <col min="3" max="3" width="19.57421875" style="4" customWidth="1"/>
    <col min="4" max="4" width="19.140625" style="4" customWidth="1"/>
    <col min="5" max="5" width="20.140625" style="4" customWidth="1"/>
    <col min="6" max="6" width="11.28125" style="4" customWidth="1"/>
    <col min="7" max="16384" width="9.140625" style="4" customWidth="1"/>
  </cols>
  <sheetData>
    <row r="1" spans="1:6" ht="18.75">
      <c r="A1" s="38" t="s">
        <v>3</v>
      </c>
      <c r="B1" s="38"/>
      <c r="C1" s="38"/>
      <c r="D1" s="38"/>
      <c r="E1" s="38"/>
      <c r="F1" s="38"/>
    </row>
    <row r="2" spans="1:6" ht="18.75">
      <c r="A2" s="38" t="s">
        <v>4</v>
      </c>
      <c r="B2" s="38"/>
      <c r="C2" s="38"/>
      <c r="D2" s="38"/>
      <c r="E2" s="38"/>
      <c r="F2" s="38"/>
    </row>
    <row r="3" spans="1:6" ht="18.75">
      <c r="A3" s="38" t="s">
        <v>5</v>
      </c>
      <c r="B3" s="38"/>
      <c r="C3" s="38"/>
      <c r="D3" s="38"/>
      <c r="E3" s="38"/>
      <c r="F3" s="38"/>
    </row>
    <row r="4" spans="1:6" ht="18.75">
      <c r="A4" s="38" t="s">
        <v>6</v>
      </c>
      <c r="B4" s="38"/>
      <c r="C4" s="38"/>
      <c r="D4" s="38"/>
      <c r="E4" s="38"/>
      <c r="F4" s="38"/>
    </row>
    <row r="5" spans="1:6" ht="56.25" customHeight="1">
      <c r="A5" s="39" t="s">
        <v>73</v>
      </c>
      <c r="B5" s="39"/>
      <c r="C5" s="39"/>
      <c r="D5" s="39"/>
      <c r="E5" s="39"/>
      <c r="F5" s="39"/>
    </row>
    <row r="6" spans="1:6" ht="18.75">
      <c r="A6" s="38" t="s">
        <v>7</v>
      </c>
      <c r="B6" s="38"/>
      <c r="C6" s="38"/>
      <c r="D6" s="38"/>
      <c r="E6" s="38"/>
      <c r="F6" s="38"/>
    </row>
    <row r="8" spans="1:6" s="18" customFormat="1" ht="39.75" customHeight="1">
      <c r="A8" s="37" t="s">
        <v>74</v>
      </c>
      <c r="B8" s="37"/>
      <c r="C8" s="37"/>
      <c r="D8" s="37"/>
      <c r="E8" s="37"/>
      <c r="F8" s="37"/>
    </row>
    <row r="9" spans="1:6" ht="12.75" customHeight="1">
      <c r="A9" s="1"/>
      <c r="B9" s="1"/>
      <c r="C9" s="1"/>
      <c r="D9" s="2"/>
      <c r="E9" s="3"/>
      <c r="F9" s="3"/>
    </row>
    <row r="10" spans="1:6" ht="24" customHeight="1">
      <c r="A10" s="31" t="s">
        <v>8</v>
      </c>
      <c r="B10" s="31" t="s">
        <v>9</v>
      </c>
      <c r="C10" s="33" t="s">
        <v>71</v>
      </c>
      <c r="D10" s="34"/>
      <c r="E10" s="35" t="s">
        <v>76</v>
      </c>
      <c r="F10" s="35" t="s">
        <v>10</v>
      </c>
    </row>
    <row r="11" spans="1:6" ht="337.5" customHeight="1">
      <c r="A11" s="32"/>
      <c r="B11" s="32"/>
      <c r="C11" s="25" t="s">
        <v>75</v>
      </c>
      <c r="D11" s="5" t="s">
        <v>77</v>
      </c>
      <c r="E11" s="36"/>
      <c r="F11" s="36"/>
    </row>
    <row r="12" spans="1:6" ht="18.75" customHeight="1">
      <c r="A12" s="6" t="s">
        <v>11</v>
      </c>
      <c r="B12" s="6" t="s">
        <v>12</v>
      </c>
      <c r="C12" s="7" t="s">
        <v>13</v>
      </c>
      <c r="D12" s="7" t="s">
        <v>14</v>
      </c>
      <c r="E12" s="7" t="s">
        <v>15</v>
      </c>
      <c r="F12" s="7" t="s">
        <v>72</v>
      </c>
    </row>
    <row r="13" spans="1:6" s="12" customFormat="1" ht="21.75" customHeight="1">
      <c r="A13" s="8" t="s">
        <v>1</v>
      </c>
      <c r="B13" s="9"/>
      <c r="C13" s="10">
        <f>C15+C23+C27+C32+C37+C40+C42+C45+C47</f>
        <v>131283396.39</v>
      </c>
      <c r="D13" s="10">
        <f>D15+D23+D27+D32+D37+D40+D42+D45+D47</f>
        <v>215484452.65</v>
      </c>
      <c r="E13" s="10">
        <f>E15+E23+E27+E32+E37+E40+E42+E45+E47</f>
        <v>206469586.89000002</v>
      </c>
      <c r="F13" s="10">
        <f>E13/C13*100</f>
        <v>157.27014425849134</v>
      </c>
    </row>
    <row r="14" spans="1:6" s="21" customFormat="1" ht="18" customHeight="1">
      <c r="A14" s="19" t="s">
        <v>0</v>
      </c>
      <c r="B14" s="20"/>
      <c r="C14" s="26"/>
      <c r="D14" s="22"/>
      <c r="E14" s="22"/>
      <c r="F14" s="10"/>
    </row>
    <row r="15" spans="1:6" s="12" customFormat="1" ht="37.5">
      <c r="A15" s="23" t="s">
        <v>16</v>
      </c>
      <c r="B15" s="13" t="s">
        <v>43</v>
      </c>
      <c r="C15" s="10">
        <f>SUM(C16:C22)</f>
        <v>7932934.54</v>
      </c>
      <c r="D15" s="10">
        <f>SUM(D16:D22)</f>
        <v>8253921.45</v>
      </c>
      <c r="E15" s="10">
        <f>SUM(E16:E22)</f>
        <v>7899831.68</v>
      </c>
      <c r="F15" s="10">
        <f aca="true" t="shared" si="0" ref="F15:F46">E15/C15*100</f>
        <v>99.58271608276752</v>
      </c>
    </row>
    <row r="16" spans="1:6" s="15" customFormat="1" ht="56.25">
      <c r="A16" s="24" t="s">
        <v>17</v>
      </c>
      <c r="B16" s="14" t="s">
        <v>44</v>
      </c>
      <c r="C16" s="27">
        <f>731884.6</f>
        <v>731884.6</v>
      </c>
      <c r="D16" s="11">
        <f>803932.04</f>
        <v>803932.04</v>
      </c>
      <c r="E16" s="11">
        <f>803932.04</f>
        <v>803932.04</v>
      </c>
      <c r="F16" s="10">
        <f t="shared" si="0"/>
        <v>109.84409837288558</v>
      </c>
    </row>
    <row r="17" spans="1:6" s="15" customFormat="1" ht="75" customHeight="1">
      <c r="A17" s="24" t="s">
        <v>18</v>
      </c>
      <c r="B17" s="14" t="s">
        <v>45</v>
      </c>
      <c r="C17" s="27">
        <f>1656549.85</f>
        <v>1656549.85</v>
      </c>
      <c r="D17" s="11">
        <f>1667948.27</f>
        <v>1667948.27</v>
      </c>
      <c r="E17" s="11">
        <f>1641855.9</f>
        <v>1641855.9</v>
      </c>
      <c r="F17" s="10">
        <f t="shared" si="0"/>
        <v>99.11297870088242</v>
      </c>
    </row>
    <row r="18" spans="1:6" s="15" customFormat="1" ht="18.75">
      <c r="A18" s="24" t="s">
        <v>19</v>
      </c>
      <c r="B18" s="14" t="s">
        <v>46</v>
      </c>
      <c r="C18" s="27">
        <f>0</f>
        <v>0</v>
      </c>
      <c r="D18" s="11">
        <f>13783.78</f>
        <v>13783.78</v>
      </c>
      <c r="E18" s="11">
        <f>13783</f>
        <v>13783</v>
      </c>
      <c r="F18" s="10" t="s">
        <v>90</v>
      </c>
    </row>
    <row r="19" spans="1:6" s="15" customFormat="1" ht="75.75" customHeight="1">
      <c r="A19" s="28" t="s">
        <v>79</v>
      </c>
      <c r="B19" s="14" t="s">
        <v>78</v>
      </c>
      <c r="C19" s="27">
        <f>0</f>
        <v>0</v>
      </c>
      <c r="D19" s="11">
        <f>2100</f>
        <v>2100</v>
      </c>
      <c r="E19" s="11">
        <f>2100</f>
        <v>2100</v>
      </c>
      <c r="F19" s="10" t="s">
        <v>90</v>
      </c>
    </row>
    <row r="20" spans="1:6" s="15" customFormat="1" ht="39" customHeight="1">
      <c r="A20" s="28" t="s">
        <v>81</v>
      </c>
      <c r="B20" s="14" t="s">
        <v>80</v>
      </c>
      <c r="C20" s="27">
        <f>1250000</f>
        <v>1250000</v>
      </c>
      <c r="D20" s="11">
        <f>1250000</f>
        <v>1250000</v>
      </c>
      <c r="E20" s="11">
        <f>1249943.71</f>
        <v>1249943.71</v>
      </c>
      <c r="F20" s="10">
        <f t="shared" si="0"/>
        <v>99.9954968</v>
      </c>
    </row>
    <row r="21" spans="1:6" s="15" customFormat="1" ht="18.75">
      <c r="A21" s="24" t="s">
        <v>20</v>
      </c>
      <c r="B21" s="14" t="s">
        <v>47</v>
      </c>
      <c r="C21" s="27">
        <f>376315.79</f>
        <v>376315.79</v>
      </c>
      <c r="D21" s="11">
        <f>62356.96</f>
        <v>62356.96</v>
      </c>
      <c r="E21" s="11">
        <f>0</f>
        <v>0</v>
      </c>
      <c r="F21" s="10">
        <f t="shared" si="0"/>
        <v>0</v>
      </c>
    </row>
    <row r="22" spans="1:6" s="15" customFormat="1" ht="18.75">
      <c r="A22" s="24" t="s">
        <v>21</v>
      </c>
      <c r="B22" s="14" t="s">
        <v>48</v>
      </c>
      <c r="C22" s="27">
        <f>3918184.3</f>
        <v>3918184.3</v>
      </c>
      <c r="D22" s="11">
        <f>4453800.4</f>
        <v>4453800.4</v>
      </c>
      <c r="E22" s="11">
        <f>4188217.03</f>
        <v>4188217.03</v>
      </c>
      <c r="F22" s="10">
        <f t="shared" si="0"/>
        <v>106.89178224720057</v>
      </c>
    </row>
    <row r="23" spans="1:6" s="12" customFormat="1" ht="56.25">
      <c r="A23" s="23" t="s">
        <v>22</v>
      </c>
      <c r="B23" s="13" t="s">
        <v>49</v>
      </c>
      <c r="C23" s="10">
        <f>SUM(C24:C26)</f>
        <v>373500</v>
      </c>
      <c r="D23" s="10">
        <f>SUM(D24:D26)</f>
        <v>400250</v>
      </c>
      <c r="E23" s="10">
        <f>SUM(E24:E26)</f>
        <v>400250</v>
      </c>
      <c r="F23" s="10">
        <f t="shared" si="0"/>
        <v>107.16198125836681</v>
      </c>
    </row>
    <row r="24" spans="1:6" s="12" customFormat="1" ht="75">
      <c r="A24" s="24" t="s">
        <v>89</v>
      </c>
      <c r="B24" s="14" t="s">
        <v>88</v>
      </c>
      <c r="C24" s="11">
        <f>12000</f>
        <v>12000</v>
      </c>
      <c r="D24" s="11">
        <f>0</f>
        <v>0</v>
      </c>
      <c r="E24" s="11">
        <f>0</f>
        <v>0</v>
      </c>
      <c r="F24" s="10">
        <f t="shared" si="0"/>
        <v>0</v>
      </c>
    </row>
    <row r="25" spans="1:6" s="15" customFormat="1" ht="18.75">
      <c r="A25" s="24" t="s">
        <v>23</v>
      </c>
      <c r="B25" s="14" t="s">
        <v>50</v>
      </c>
      <c r="C25" s="27">
        <f>211500</f>
        <v>211500</v>
      </c>
      <c r="D25" s="11">
        <f>166750</f>
        <v>166750</v>
      </c>
      <c r="E25" s="11">
        <f>166750</f>
        <v>166750</v>
      </c>
      <c r="F25" s="10">
        <f t="shared" si="0"/>
        <v>78.84160756501181</v>
      </c>
    </row>
    <row r="26" spans="1:6" s="15" customFormat="1" ht="56.25">
      <c r="A26" s="24" t="s">
        <v>24</v>
      </c>
      <c r="B26" s="14" t="s">
        <v>51</v>
      </c>
      <c r="C26" s="27">
        <f>150000</f>
        <v>150000</v>
      </c>
      <c r="D26" s="11">
        <f>233500</f>
        <v>233500</v>
      </c>
      <c r="E26" s="11">
        <f>233500</f>
        <v>233500</v>
      </c>
      <c r="F26" s="10">
        <f t="shared" si="0"/>
        <v>155.66666666666666</v>
      </c>
    </row>
    <row r="27" spans="1:6" s="12" customFormat="1" ht="18.75">
      <c r="A27" s="23" t="s">
        <v>25</v>
      </c>
      <c r="B27" s="13" t="s">
        <v>52</v>
      </c>
      <c r="C27" s="10">
        <f>SUM(C28:C31)</f>
        <v>21111272.229999997</v>
      </c>
      <c r="D27" s="10">
        <f>SUM(D28:D31)</f>
        <v>44577993.1</v>
      </c>
      <c r="E27" s="10">
        <f>SUM(E28:E31)</f>
        <v>43437498.089999996</v>
      </c>
      <c r="F27" s="10">
        <f t="shared" si="0"/>
        <v>205.75499958867235</v>
      </c>
    </row>
    <row r="28" spans="1:6" s="15" customFormat="1" ht="18.75">
      <c r="A28" s="24" t="s">
        <v>83</v>
      </c>
      <c r="B28" s="14" t="s">
        <v>82</v>
      </c>
      <c r="C28" s="11">
        <f>0</f>
        <v>0</v>
      </c>
      <c r="D28" s="11">
        <f>234008.46</f>
        <v>234008.46</v>
      </c>
      <c r="E28" s="11">
        <f>171995.62</f>
        <v>171995.62</v>
      </c>
      <c r="F28" s="10" t="s">
        <v>90</v>
      </c>
    </row>
    <row r="29" spans="1:6" s="15" customFormat="1" ht="18.75">
      <c r="A29" s="24" t="s">
        <v>26</v>
      </c>
      <c r="B29" s="14" t="s">
        <v>53</v>
      </c>
      <c r="C29" s="27">
        <f>2823999.33</f>
        <v>2823999.33</v>
      </c>
      <c r="D29" s="11">
        <f>2982074.55</f>
        <v>2982074.55</v>
      </c>
      <c r="E29" s="11">
        <f>2666252.32</f>
        <v>2666252.32</v>
      </c>
      <c r="F29" s="10">
        <f t="shared" si="0"/>
        <v>94.41405639426974</v>
      </c>
    </row>
    <row r="30" spans="1:6" s="15" customFormat="1" ht="18.75">
      <c r="A30" s="24" t="s">
        <v>27</v>
      </c>
      <c r="B30" s="14" t="s">
        <v>54</v>
      </c>
      <c r="C30" s="27">
        <f>18259372.9</f>
        <v>18259372.9</v>
      </c>
      <c r="D30" s="11">
        <f>41334010.09</f>
        <v>41334010.09</v>
      </c>
      <c r="E30" s="11">
        <f>40578150.15</f>
        <v>40578150.15</v>
      </c>
      <c r="F30" s="10">
        <f t="shared" si="0"/>
        <v>222.23189357176665</v>
      </c>
    </row>
    <row r="31" spans="1:6" s="15" customFormat="1" ht="37.5">
      <c r="A31" s="24" t="s">
        <v>28</v>
      </c>
      <c r="B31" s="14" t="s">
        <v>55</v>
      </c>
      <c r="C31" s="27">
        <f>27900</f>
        <v>27900</v>
      </c>
      <c r="D31" s="11">
        <f>27900</f>
        <v>27900</v>
      </c>
      <c r="E31" s="11">
        <f>21100</f>
        <v>21100</v>
      </c>
      <c r="F31" s="10">
        <f t="shared" si="0"/>
        <v>75.62724014336918</v>
      </c>
    </row>
    <row r="32" spans="1:6" s="12" customFormat="1" ht="37.5">
      <c r="A32" s="23" t="s">
        <v>29</v>
      </c>
      <c r="B32" s="13" t="s">
        <v>56</v>
      </c>
      <c r="C32" s="10">
        <f>SUM(C33:C36)</f>
        <v>76623392.62</v>
      </c>
      <c r="D32" s="10">
        <f>SUM(D33:D36)</f>
        <v>124001318.98</v>
      </c>
      <c r="E32" s="10">
        <f>SUM(E33:E36)</f>
        <v>118326967.83</v>
      </c>
      <c r="F32" s="10">
        <f t="shared" si="0"/>
        <v>154.42668848770688</v>
      </c>
    </row>
    <row r="33" spans="1:6" s="15" customFormat="1" ht="18.75">
      <c r="A33" s="24" t="s">
        <v>30</v>
      </c>
      <c r="B33" s="14" t="s">
        <v>57</v>
      </c>
      <c r="C33" s="27">
        <f>1790103</f>
        <v>1790103</v>
      </c>
      <c r="D33" s="11">
        <f>1803147.24</f>
        <v>1803147.24</v>
      </c>
      <c r="E33" s="11">
        <f>1211977.06</f>
        <v>1211977.06</v>
      </c>
      <c r="F33" s="10">
        <f t="shared" si="0"/>
        <v>67.704319807296</v>
      </c>
    </row>
    <row r="34" spans="1:6" s="15" customFormat="1" ht="18.75">
      <c r="A34" s="24" t="s">
        <v>31</v>
      </c>
      <c r="B34" s="14" t="s">
        <v>58</v>
      </c>
      <c r="C34" s="27">
        <f>6235310.88</f>
        <v>6235310.88</v>
      </c>
      <c r="D34" s="11">
        <f>10940242.66</f>
        <v>10940242.66</v>
      </c>
      <c r="E34" s="11">
        <f>6658991.73</f>
        <v>6658991.73</v>
      </c>
      <c r="F34" s="10">
        <f t="shared" si="0"/>
        <v>106.79486328995998</v>
      </c>
    </row>
    <row r="35" spans="1:6" s="15" customFormat="1" ht="18.75">
      <c r="A35" s="24" t="s">
        <v>32</v>
      </c>
      <c r="B35" s="14" t="s">
        <v>59</v>
      </c>
      <c r="C35" s="27">
        <f>12747978.74</f>
        <v>12747978.74</v>
      </c>
      <c r="D35" s="11">
        <f>55235805.89</f>
        <v>55235805.89</v>
      </c>
      <c r="E35" s="11">
        <f>54479972.39</f>
        <v>54479972.39</v>
      </c>
      <c r="F35" s="10">
        <f t="shared" si="0"/>
        <v>427.3616508243408</v>
      </c>
    </row>
    <row r="36" spans="1:6" s="15" customFormat="1" ht="37.5">
      <c r="A36" s="24" t="s">
        <v>33</v>
      </c>
      <c r="B36" s="14" t="s">
        <v>60</v>
      </c>
      <c r="C36" s="27">
        <f>55850000</f>
        <v>55850000</v>
      </c>
      <c r="D36" s="11">
        <f>56022123.19</f>
        <v>56022123.19</v>
      </c>
      <c r="E36" s="11">
        <f>55976026.65</f>
        <v>55976026.65</v>
      </c>
      <c r="F36" s="10">
        <f t="shared" si="0"/>
        <v>100.22565201432407</v>
      </c>
    </row>
    <row r="37" spans="1:6" s="12" customFormat="1" ht="18.75">
      <c r="A37" s="23" t="s">
        <v>34</v>
      </c>
      <c r="B37" s="13" t="s">
        <v>61</v>
      </c>
      <c r="C37" s="10">
        <f>SUM(C38:C39)</f>
        <v>38720</v>
      </c>
      <c r="D37" s="10">
        <f>SUM(D38:D39)</f>
        <v>50720</v>
      </c>
      <c r="E37" s="10">
        <f>SUM(E38:E39)</f>
        <v>36994</v>
      </c>
      <c r="F37" s="10">
        <f t="shared" si="0"/>
        <v>95.54235537190083</v>
      </c>
    </row>
    <row r="38" spans="1:6" s="12" customFormat="1" ht="39" customHeight="1">
      <c r="A38" s="24" t="s">
        <v>85</v>
      </c>
      <c r="B38" s="14" t="s">
        <v>84</v>
      </c>
      <c r="C38" s="11">
        <f>0</f>
        <v>0</v>
      </c>
      <c r="D38" s="11">
        <f>12000</f>
        <v>12000</v>
      </c>
      <c r="E38" s="11">
        <f>12000</f>
        <v>12000</v>
      </c>
      <c r="F38" s="10" t="s">
        <v>90</v>
      </c>
    </row>
    <row r="39" spans="1:6" s="15" customFormat="1" ht="18.75">
      <c r="A39" s="24" t="s">
        <v>35</v>
      </c>
      <c r="B39" s="14" t="s">
        <v>62</v>
      </c>
      <c r="C39" s="27">
        <f>38720</f>
        <v>38720</v>
      </c>
      <c r="D39" s="11">
        <f>38720</f>
        <v>38720</v>
      </c>
      <c r="E39" s="11">
        <f>24994</f>
        <v>24994</v>
      </c>
      <c r="F39" s="10">
        <f t="shared" si="0"/>
        <v>64.55061983471074</v>
      </c>
    </row>
    <row r="40" spans="1:6" s="12" customFormat="1" ht="18.75">
      <c r="A40" s="23" t="s">
        <v>36</v>
      </c>
      <c r="B40" s="13" t="s">
        <v>63</v>
      </c>
      <c r="C40" s="10">
        <f>C41</f>
        <v>23330260.03</v>
      </c>
      <c r="D40" s="10">
        <f>D41</f>
        <v>36560555.13</v>
      </c>
      <c r="E40" s="10">
        <f>E41</f>
        <v>34789635.25</v>
      </c>
      <c r="F40" s="10">
        <f t="shared" si="0"/>
        <v>149.1180775750659</v>
      </c>
    </row>
    <row r="41" spans="1:6" s="15" customFormat="1" ht="18.75">
      <c r="A41" s="24" t="s">
        <v>37</v>
      </c>
      <c r="B41" s="14" t="s">
        <v>64</v>
      </c>
      <c r="C41" s="27">
        <f>23330260.03</f>
        <v>23330260.03</v>
      </c>
      <c r="D41" s="11">
        <f>36560555.13</f>
        <v>36560555.13</v>
      </c>
      <c r="E41" s="11">
        <f>34789635.25</f>
        <v>34789635.25</v>
      </c>
      <c r="F41" s="10">
        <f t="shared" si="0"/>
        <v>149.1180775750659</v>
      </c>
    </row>
    <row r="42" spans="1:6" s="12" customFormat="1" ht="18.75">
      <c r="A42" s="23" t="s">
        <v>38</v>
      </c>
      <c r="B42" s="13" t="s">
        <v>65</v>
      </c>
      <c r="C42" s="10">
        <f>SUM(C43:C44)</f>
        <v>1667476.97</v>
      </c>
      <c r="D42" s="10">
        <f>SUM(D43:D44)</f>
        <v>1556614.8099999998</v>
      </c>
      <c r="E42" s="10">
        <f>SUM(E43:E44)</f>
        <v>1495330.86</v>
      </c>
      <c r="F42" s="10">
        <f t="shared" si="0"/>
        <v>89.67625262014863</v>
      </c>
    </row>
    <row r="43" spans="1:6" s="15" customFormat="1" ht="18.75">
      <c r="A43" s="24" t="s">
        <v>39</v>
      </c>
      <c r="B43" s="14" t="s">
        <v>66</v>
      </c>
      <c r="C43" s="27">
        <f>208000</f>
        <v>208000</v>
      </c>
      <c r="D43" s="11">
        <f>213251.15</f>
        <v>213251.15</v>
      </c>
      <c r="E43" s="11">
        <f>213215.8</f>
        <v>213215.8</v>
      </c>
      <c r="F43" s="10">
        <f t="shared" si="0"/>
        <v>102.50759615384615</v>
      </c>
    </row>
    <row r="44" spans="1:6" s="15" customFormat="1" ht="18.75">
      <c r="A44" s="24" t="s">
        <v>40</v>
      </c>
      <c r="B44" s="14" t="s">
        <v>67</v>
      </c>
      <c r="C44" s="27">
        <f>1459476.97</f>
        <v>1459476.97</v>
      </c>
      <c r="D44" s="11">
        <f>1343363.66</f>
        <v>1343363.66</v>
      </c>
      <c r="E44" s="11">
        <f>1282115.06</f>
        <v>1282115.06</v>
      </c>
      <c r="F44" s="10">
        <f t="shared" si="0"/>
        <v>87.84757048958437</v>
      </c>
    </row>
    <row r="45" spans="1:6" s="12" customFormat="1" ht="18.75">
      <c r="A45" s="23" t="s">
        <v>41</v>
      </c>
      <c r="B45" s="13" t="s">
        <v>68</v>
      </c>
      <c r="C45" s="10">
        <f>C46</f>
        <v>205840</v>
      </c>
      <c r="D45" s="10">
        <f>D46</f>
        <v>46800</v>
      </c>
      <c r="E45" s="10">
        <f>E46</f>
        <v>46800</v>
      </c>
      <c r="F45" s="10">
        <f t="shared" si="0"/>
        <v>22.73610571317528</v>
      </c>
    </row>
    <row r="46" spans="1:6" s="15" customFormat="1" ht="18.75">
      <c r="A46" s="24" t="s">
        <v>42</v>
      </c>
      <c r="B46" s="14" t="s">
        <v>69</v>
      </c>
      <c r="C46" s="27">
        <f>205840</f>
        <v>205840</v>
      </c>
      <c r="D46" s="11">
        <f>46800</f>
        <v>46800</v>
      </c>
      <c r="E46" s="11">
        <f>46800</f>
        <v>46800</v>
      </c>
      <c r="F46" s="10">
        <f t="shared" si="0"/>
        <v>22.73610571317528</v>
      </c>
    </row>
    <row r="47" spans="1:6" s="12" customFormat="1" ht="56.25" customHeight="1">
      <c r="A47" s="29" t="s">
        <v>86</v>
      </c>
      <c r="B47" s="13" t="s">
        <v>70</v>
      </c>
      <c r="C47" s="10">
        <f>C48</f>
        <v>0</v>
      </c>
      <c r="D47" s="10">
        <f>D48</f>
        <v>36279.18</v>
      </c>
      <c r="E47" s="10">
        <f>E48</f>
        <v>36279.18</v>
      </c>
      <c r="F47" s="10" t="s">
        <v>90</v>
      </c>
    </row>
    <row r="48" spans="1:6" s="15" customFormat="1" ht="36.75" customHeight="1">
      <c r="A48" s="30" t="s">
        <v>87</v>
      </c>
      <c r="B48" s="14" t="s">
        <v>2</v>
      </c>
      <c r="C48" s="27">
        <f>0</f>
        <v>0</v>
      </c>
      <c r="D48" s="11">
        <f>36279.18</f>
        <v>36279.18</v>
      </c>
      <c r="E48" s="11">
        <f>36279.18</f>
        <v>36279.18</v>
      </c>
      <c r="F48" s="10" t="s">
        <v>90</v>
      </c>
    </row>
    <row r="49" spans="1:6" ht="12.75" customHeight="1">
      <c r="A49" s="16"/>
      <c r="B49" s="17"/>
      <c r="C49" s="17"/>
      <c r="D49" s="17"/>
      <c r="E49" s="17"/>
      <c r="F49" s="17"/>
    </row>
  </sheetData>
  <sheetProtection/>
  <mergeCells count="12">
    <mergeCell ref="A1:F1"/>
    <mergeCell ref="A2:F2"/>
    <mergeCell ref="A3:F3"/>
    <mergeCell ref="A4:F4"/>
    <mergeCell ref="A5:F5"/>
    <mergeCell ref="A6:F6"/>
    <mergeCell ref="A10:A11"/>
    <mergeCell ref="B10:B11"/>
    <mergeCell ref="C10:D10"/>
    <mergeCell ref="E10:E11"/>
    <mergeCell ref="F10:F11"/>
    <mergeCell ref="A8:F8"/>
  </mergeCells>
  <printOptions/>
  <pageMargins left="0.8661417322834646" right="0.1968503937007874" top="0.5905511811023623" bottom="0.3937007874015748" header="0" footer="0"/>
  <pageSetup fitToHeight="0" fitToWidth="2" horizontalDpi="600" verticalDpi="600" orientation="portrait" paperSize="9" scale="58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Манакина</cp:lastModifiedBy>
  <cp:lastPrinted>2021-03-23T12:36:28Z</cp:lastPrinted>
  <dcterms:created xsi:type="dcterms:W3CDTF">2020-01-22T11:48:50Z</dcterms:created>
  <dcterms:modified xsi:type="dcterms:W3CDTF">2021-03-23T12:36:34Z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