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еестр источ.дох.2018-2020" sheetId="1" r:id="rId1"/>
  </sheets>
  <definedNames/>
  <calcPr fullCalcOnLoad="1"/>
</workbook>
</file>

<file path=xl/sharedStrings.xml><?xml version="1.0" encoding="utf-8"?>
<sst xmlns="http://schemas.openxmlformats.org/spreadsheetml/2006/main" count="195" uniqueCount="147">
  <si>
    <t>на 2018 год и на плановый период 2019 и  2020 годов</t>
  </si>
  <si>
    <t>Номер реестровой записи*</t>
  </si>
  <si>
    <t>Наименование группы источников доходов бюджетов/наименование источника доходов бюджета*</t>
  </si>
  <si>
    <t>Классификация доходов бюджета</t>
  </si>
  <si>
    <t>Наименование главного администратора доходов бюджета</t>
  </si>
  <si>
    <t>Код строки</t>
  </si>
  <si>
    <t>Прогноз доходов бюджета</t>
  </si>
  <si>
    <t>код</t>
  </si>
  <si>
    <t>наименование</t>
  </si>
  <si>
    <t>1.</t>
  </si>
  <si>
    <t>на 2018 г. (очередной финансовый год), руб.</t>
  </si>
  <si>
    <t>на 2019 г. (первый год планового периода), руб.</t>
  </si>
  <si>
    <t>на 2020 г. (второй год планового периода), руб.</t>
  </si>
  <si>
    <t>Прогноз доходов бюджета на 2017 г. (текущий финансовый год), руб.</t>
  </si>
  <si>
    <t>Реестр источников доходов бюджета Южского городского поселения</t>
  </si>
  <si>
    <t>182 1 01 02010 01 0000 110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</si>
  <si>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</si>
  <si>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101 - налоги на прибыль, доходы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</si>
  <si>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</si>
  <si>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</si>
  <si>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2.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</si>
  <si>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</si>
  <si>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</si>
  <si>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3.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</si>
  <si>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</si>
  <si>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</si>
  <si>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4.</t>
  </si>
  <si>
    <t>103 - налоги на товары (работы, услуги), реализуемые на территории Российской Федерации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</si>
  <si>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</si>
  <si>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</si>
  <si>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</si>
  <si>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</si>
  <si>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</si>
  <si>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</si>
  <si>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</si>
  <si>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</si>
  <si>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</si>
  <si>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</si>
  <si>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</si>
  <si>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</si>
  <si>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</si>
  <si>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</si>
  <si>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</si>
  <si>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</si>
  <si>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</si>
  <si>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</si>
  <si>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</si>
  <si>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</si>
  <si>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</si>
  <si>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106 - налоги на имущество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</si>
  <si>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</si>
  <si>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</si>
  <si>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</si>
  <si>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</si>
  <si>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041 1 11 05013 13 0000 120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</si>
  <si>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</si>
  <si>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111 - доходы от использования имущества, находящегося в государственной и муниципальной собственности</t>
  </si>
  <si>
    <t>18.</t>
  </si>
  <si>
    <t>19.</t>
  </si>
  <si>
    <t>20.</t>
  </si>
  <si>
    <t>035 1 11 05025 13 0000 120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</si>
  <si>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</si>
  <si>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>037 1 11 05025 13 0000 120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</si>
  <si>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</t>
  </si>
  <si>
    <t>035 1 11 05035 13 0000 120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</si>
  <si>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</si>
  <si>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>037 1 11 05035 13 0000 120</t>
  </si>
  <si>
    <t>037 1 13 02995 13 0000 130</t>
  </si>
  <si>
    <t>Прочие доходы от компенсации затрат бюджетов городских поселений</t>
  </si>
  <si>
    <t>113 - доходы от оказания платных услуг (работ) и компенсации затрат государства</t>
  </si>
  <si>
    <t>035 1 14 02053 13 0000 410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</si>
  <si>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</si>
  <si>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114 - доходы от продажи материальных и нематериальных активов</t>
  </si>
  <si>
    <t>037 1 14 02053 13 0000 410</t>
  </si>
  <si>
    <t>041 1 14 06013 13 0000 430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</si>
  <si>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</si>
  <si>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21.</t>
  </si>
  <si>
    <t>22.</t>
  </si>
  <si>
    <t>23.</t>
  </si>
  <si>
    <t>24.</t>
  </si>
  <si>
    <t>25.</t>
  </si>
  <si>
    <t>037 2 02 15001 13 0000 151</t>
  </si>
  <si>
    <t>Дотации бюджетам городских поселений на выравнивание бюджетной обеспеченности</t>
  </si>
  <si>
    <t>202 - безвозмездные поступления от других бюджетов бюджетной системы Российской Федерации</t>
  </si>
  <si>
    <t>037 2 02 15002 13 0000 151</t>
  </si>
  <si>
    <t>Дотации бюджетам городских поселений на поддержку мер по обеспечению сбалансированности бюджетов</t>
  </si>
  <si>
    <t>035 2 02 20216 13 0000 151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</si>
  <si>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</si>
  <si>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035 2 02 25519 13 0000 151</t>
  </si>
  <si>
    <t>Субсидия бюджетам городских поселений на поддержку отрасли культуры</t>
  </si>
  <si>
    <t>26.</t>
  </si>
  <si>
    <t>27.</t>
  </si>
  <si>
    <t>28.</t>
  </si>
  <si>
    <t>035 2 02 25527 13 0000 151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</si>
  <si>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</si>
  <si>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035 2 02 25555 13 0000 151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</si>
  <si>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</si>
  <si>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035 2 02 25558 13 0000 151</t>
  </si>
  <si>
    <t>Субсидии бюджетам городских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жителей</t>
  </si>
  <si>
    <t>035 2 02 29999 13 0000 151</t>
  </si>
  <si>
    <t>Прочие субсидии бюджетам городских поселений</t>
  </si>
  <si>
    <t>29.</t>
  </si>
  <si>
    <t>035 2 02 35082 13 0000 151</t>
  </si>
  <si>
    <t xml:space="preserve">Субвенции бюджетам городских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</si>
  <si>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035 2 02 45390 13 0000 151</t>
  </si>
  <si>
    <t>Межбюджетные трансферты, передаваемые бюджетам городских поселений на финансовое обеспечение дорожной деятельности</t>
  </si>
  <si>
    <t>Администрация Южского муниципального района</t>
  </si>
  <si>
    <t>Финансовый отдел администрации Южского муниципального района</t>
  </si>
  <si>
    <t>Комитет по управлению муниципальным имуществом администрации Южского муниципального района Ивановской области</t>
  </si>
  <si>
    <t>Управление Федерального казначейства по Ивановской области</t>
  </si>
  <si>
    <t>Управление Федеральной налоговой службы по Ивановской области</t>
  </si>
  <si>
    <t>Итого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</si>
  <si>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</si>
  <si>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</si>
  <si>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</si>
  <si>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</si>
  <si>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</si>
  <si>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</si>
  <si>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</si>
  <si>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</si>
  <si>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</si>
  <si>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</si>
  <si>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</si>
  <si>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</si>
  <si>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</si>
  <si>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</si>
  <si>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</si>
  <si>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</si>
  <si>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</si>
  <si>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</si>
  <si>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</si>
  <si>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</si>
  <si>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</si>
  <si>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</si>
  <si>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</si>
  <si>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</si>
  <si>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</si>
  <si>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</si>
  <si>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</si>
  <si>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</si>
  <si>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</si>
  <si>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Кассовые поступления в текущем финансовом году (по состоянию на 01.11.2017 г.), руб.</t>
  </si>
  <si>
    <t>«08» ноября 2017 г.</t>
  </si>
  <si>
    <t xml:space="preserve">                                                            </t>
  </si>
  <si>
    <t>Заместитель Главы администрации Южского муниципального района, начальник Финансового отдела администрации Южского муниципального района</t>
  </si>
  <si>
    <t>Э.А. Ванягина</t>
  </si>
  <si>
    <t xml:space="preserve">                 _______________________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</si>
</sst>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3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2" fontId="42" fillId="0" borderId="10" xfId="0" applyNumberFormat="1" applyFont="1" applyBorder="1" applyAlignment="1">
      <alignment horizontal="justify" vertical="top" wrapText="1"/>
    </xf>
    <xf numFmtId="0" fontId="43" fillId="0" borderId="0" xfId="0" applyFont="1" applyAlignment="1">
      <alignment/>
    </xf>
    <xf numFmtId="4" fontId="42" fillId="0" borderId="10" xfId="0" applyNumberFormat="1" applyFont="1" applyBorder="1" applyAlignment="1">
      <alignment horizontal="right" vertical="top" wrapText="1"/>
    </xf>
    <xf numFmtId="0" fontId="4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 horizontal="right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49" fontId="42" fillId="0" borderId="10" xfId="0" applyNumberFormat="1" applyFont="1" applyBorder="1" applyAlignment="1">
      <alignment horizontal="center" vertical="top" wrapText="1"/>
    </xf>
    <xf numFmtId="49" fontId="42" fillId="0" borderId="10" xfId="0" applyNumberFormat="1" applyFont="1" applyBorder="1" applyAlignment="1">
      <alignment horizontal="center" vertical="top"/>
    </xf>
    <xf numFmtId="4" fontId="42" fillId="0" borderId="10" xfId="0" applyNumberFormat="1" applyFont="1" applyBorder="1" applyAlignment="1">
      <alignment horizontal="right" vertical="top"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/>
    </xf>
    <xf numFmtId="4" fontId="43" fillId="0" borderId="10" xfId="0" applyNumberFormat="1" applyFont="1" applyBorder="1" applyAlignment="1">
      <alignment vertical="top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0" fontId="42" fillId="0" borderId="13" xfId="0" applyFont="1" applyBorder="1" applyAlignment="1">
      <alignment horizontal="center" vertical="center" wrapText="1"/>
    </xf>
    <xf numFmtId="0" fontId="47" fillId="0" borderId="0" xfId="0" applyFont="1" applyAlignment="1">
      <alignment horizontal="justify"/>
    </xf>
    <xf numFmtId="0" fontId="47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I36" sqref="I36"/>
    </sheetView>
  </sheetViews>
  <sheetFormatPr defaultColWidth="9.140625" defaultRowHeight="15"/>
  <cols>
    <col min="1" max="1" width="7.140625" style="2" customWidth="1"/>
    <col min="2" max="2" width="16.00390625" style="2" customWidth="1"/>
    <col min="3" max="3" width="17.28125" style="2" customWidth="1"/>
    <col min="4" max="4" width="41.28125" style="2" customWidth="1"/>
    <col min="5" max="5" width="16.57421875" style="2" customWidth="1"/>
    <col min="6" max="6" width="7.00390625" style="2" customWidth="1"/>
    <col min="7" max="7" width="14.57421875" style="2" customWidth="1"/>
    <col min="8" max="8" width="14.00390625" style="2" customWidth="1"/>
    <col min="9" max="9" width="14.140625" style="2" customWidth="1"/>
    <col min="10" max="10" width="14.421875" style="2" customWidth="1"/>
    <col min="11" max="11" width="14.7109375" style="2" customWidth="1"/>
    <col min="12" max="16384" width="9.140625" style="2" customWidth="1"/>
  </cols>
  <sheetData>
    <row r="1" spans="1:11" s="5" customFormat="1" ht="14.25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5" customFormat="1" ht="14.25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ht="15">
      <c r="A3" s="1"/>
    </row>
    <row r="4" spans="1:11" ht="29.25" customHeight="1">
      <c r="A4" s="23" t="s">
        <v>1</v>
      </c>
      <c r="B4" s="23" t="s">
        <v>2</v>
      </c>
      <c r="C4" s="24" t="s">
        <v>3</v>
      </c>
      <c r="D4" s="25"/>
      <c r="E4" s="26" t="s">
        <v>4</v>
      </c>
      <c r="F4" s="26" t="s">
        <v>5</v>
      </c>
      <c r="G4" s="26" t="s">
        <v>13</v>
      </c>
      <c r="H4" s="26" t="s">
        <v>141</v>
      </c>
      <c r="I4" s="24" t="s">
        <v>6</v>
      </c>
      <c r="J4" s="28"/>
      <c r="K4" s="25"/>
    </row>
    <row r="5" spans="1:11" ht="106.5" customHeight="1">
      <c r="A5" s="23"/>
      <c r="B5" s="23"/>
      <c r="C5" s="3" t="s">
        <v>7</v>
      </c>
      <c r="D5" s="3" t="s">
        <v>8</v>
      </c>
      <c r="E5" s="26"/>
      <c r="F5" s="26"/>
      <c r="G5" s="26"/>
      <c r="H5" s="26"/>
      <c r="I5" s="3" t="s">
        <v>10</v>
      </c>
      <c r="J5" s="3" t="s">
        <v>11</v>
      </c>
      <c r="K5" s="3" t="s">
        <v>12</v>
      </c>
    </row>
    <row r="6" spans="1:11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1" ht="106.5" customHeight="1">
      <c r="A7" s="11" t="s">
        <v>9</v>
      </c>
      <c r="B7" s="11" t="s">
        <v>17</v>
      </c>
      <c r="C7" s="11" t="s">
        <v>15</v>
      </c>
      <c r="D7" s="4" t="s">
        <v>16</v>
      </c>
      <c r="E7" s="13" t="s">
        <v>110</v>
      </c>
      <c r="F7" s="13" t="s">
        <v>112</v>
      </c>
      <c r="G7" s="6">
        <f>29948490</f>
        <v>29948490</v>
      </c>
      <c r="H7" s="6">
        <f>23141346.66</f>
        <v>23141346.66</v>
      </c>
      <c r="I7" s="6">
        <f>30011058.89</f>
        <v>30011058.89</v>
      </c>
      <c r="J7" s="6">
        <f>30061058.91</f>
        <v>30061058.91</v>
      </c>
      <c r="K7" s="6">
        <f>30161059.62</f>
        <v>30161059.62</v>
      </c>
    </row>
    <row r="8" spans="1:11" ht="165.75" customHeight="1">
      <c r="A8" s="11" t="s">
        <v>20</v>
      </c>
      <c r="B8" s="11" t="s">
        <v>17</v>
      </c>
      <c r="C8" s="11" t="s">
        <v>18</v>
      </c>
      <c r="D8" s="4" t="s">
        <v>19</v>
      </c>
      <c r="E8" s="13" t="s">
        <v>110</v>
      </c>
      <c r="F8" s="14" t="s">
        <v>113</v>
      </c>
      <c r="G8" s="15">
        <f>110000</f>
        <v>110000</v>
      </c>
      <c r="H8" s="15">
        <f>59125.26</f>
        <v>59125.26</v>
      </c>
      <c r="I8" s="15">
        <f>210000</f>
        <v>210000</v>
      </c>
      <c r="J8" s="15">
        <f>210000</f>
        <v>210000</v>
      </c>
      <c r="K8" s="15">
        <f>210000</f>
        <v>210000</v>
      </c>
    </row>
    <row r="9" spans="1:11" ht="92.25" customHeight="1">
      <c r="A9" s="11" t="s">
        <v>23</v>
      </c>
      <c r="B9" s="11" t="s">
        <v>17</v>
      </c>
      <c r="C9" s="11" t="s">
        <v>21</v>
      </c>
      <c r="D9" s="4" t="s">
        <v>22</v>
      </c>
      <c r="E9" s="13" t="s">
        <v>110</v>
      </c>
      <c r="F9" s="14" t="s">
        <v>114</v>
      </c>
      <c r="G9" s="15">
        <f>91300</f>
        <v>91300</v>
      </c>
      <c r="H9" s="15">
        <f>135564.46</f>
        <v>135564.46</v>
      </c>
      <c r="I9" s="15">
        <f>85000</f>
        <v>85000</v>
      </c>
      <c r="J9" s="15">
        <f>85000</f>
        <v>85000</v>
      </c>
      <c r="K9" s="15">
        <f>85000</f>
        <v>85000</v>
      </c>
    </row>
    <row r="10" spans="1:11" ht="135.75" customHeight="1">
      <c r="A10" s="11" t="s">
        <v>26</v>
      </c>
      <c r="B10" s="11" t="s">
        <v>27</v>
      </c>
      <c r="C10" s="11" t="s">
        <v>24</v>
      </c>
      <c r="D10" s="4" t="s">
        <v>25</v>
      </c>
      <c r="E10" s="11" t="s">
        <v>109</v>
      </c>
      <c r="F10" s="14" t="s">
        <v>115</v>
      </c>
      <c r="G10" s="15">
        <f>863431.76</f>
        <v>863431.76</v>
      </c>
      <c r="H10" s="15">
        <f>566579.45</f>
        <v>566579.45</v>
      </c>
      <c r="I10" s="15">
        <f>587136.16</f>
        <v>587136.16</v>
      </c>
      <c r="J10" s="15">
        <f>595740.76</f>
        <v>595740.76</v>
      </c>
      <c r="K10" s="15">
        <f>602651.35</f>
        <v>602651.35</v>
      </c>
    </row>
    <row r="11" spans="1:11" ht="134.25" customHeight="1">
      <c r="A11" s="11" t="s">
        <v>28</v>
      </c>
      <c r="B11" s="11" t="s">
        <v>27</v>
      </c>
      <c r="C11" s="11" t="s">
        <v>41</v>
      </c>
      <c r="D11" s="4" t="s">
        <v>42</v>
      </c>
      <c r="E11" s="11" t="s">
        <v>109</v>
      </c>
      <c r="F11" s="14" t="s">
        <v>116</v>
      </c>
      <c r="G11" s="15">
        <f>28000</f>
        <v>28000</v>
      </c>
      <c r="H11" s="15">
        <f>5933.33</f>
        <v>5933.33</v>
      </c>
      <c r="I11" s="15">
        <f>8962.35</f>
        <v>8962.35</v>
      </c>
      <c r="J11" s="15">
        <f>5125.13</f>
        <v>5125.13</v>
      </c>
      <c r="K11" s="15">
        <f>5401.37</f>
        <v>5401.37</v>
      </c>
    </row>
    <row r="12" spans="1:11" ht="109.5" customHeight="1">
      <c r="A12" s="11" t="s">
        <v>29</v>
      </c>
      <c r="B12" s="11" t="s">
        <v>27</v>
      </c>
      <c r="C12" s="11" t="s">
        <v>43</v>
      </c>
      <c r="D12" s="4" t="s">
        <v>44</v>
      </c>
      <c r="E12" s="11" t="s">
        <v>109</v>
      </c>
      <c r="F12" s="14" t="s">
        <v>117</v>
      </c>
      <c r="G12" s="15">
        <f>1624605</f>
        <v>1624605</v>
      </c>
      <c r="H12" s="15">
        <f>932916.19</f>
        <v>932916.19</v>
      </c>
      <c r="I12" s="15">
        <f>1208344.32</f>
        <v>1208344.32</v>
      </c>
      <c r="J12" s="15">
        <f>1242171.3</f>
        <v>1242171.3</v>
      </c>
      <c r="K12" s="15">
        <f>1276952.1</f>
        <v>1276952.1</v>
      </c>
    </row>
    <row r="13" spans="1:11" ht="106.5" customHeight="1">
      <c r="A13" s="11" t="s">
        <v>30</v>
      </c>
      <c r="B13" s="11" t="s">
        <v>27</v>
      </c>
      <c r="C13" s="11" t="s">
        <v>45</v>
      </c>
      <c r="D13" s="4" t="s">
        <v>46</v>
      </c>
      <c r="E13" s="11" t="s">
        <v>109</v>
      </c>
      <c r="F13" s="14" t="s">
        <v>118</v>
      </c>
      <c r="G13" s="15">
        <f>-104112.5</f>
        <v>-104112.5</v>
      </c>
      <c r="H13" s="15">
        <f>-110579.89</f>
        <v>-110579.89</v>
      </c>
      <c r="I13" s="15">
        <f>-86962.72</f>
        <v>-86962.72</v>
      </c>
      <c r="J13" s="15">
        <f>-114250.73</f>
        <v>-114250.73</v>
      </c>
      <c r="K13" s="15">
        <f>-117781.07</f>
        <v>-117781.07</v>
      </c>
    </row>
    <row r="14" spans="1:11" ht="93" customHeight="1">
      <c r="A14" s="11" t="s">
        <v>31</v>
      </c>
      <c r="B14" s="11" t="s">
        <v>49</v>
      </c>
      <c r="C14" s="11" t="s">
        <v>47</v>
      </c>
      <c r="D14" s="4" t="s">
        <v>48</v>
      </c>
      <c r="E14" s="13" t="s">
        <v>110</v>
      </c>
      <c r="F14" s="14" t="s">
        <v>119</v>
      </c>
      <c r="G14" s="15">
        <f>1167400</f>
        <v>1167400</v>
      </c>
      <c r="H14" s="15">
        <v>341466.18</v>
      </c>
      <c r="I14" s="15">
        <f>595000</f>
        <v>595000</v>
      </c>
      <c r="J14" s="15">
        <f>595000</f>
        <v>595000</v>
      </c>
      <c r="K14" s="15">
        <f>595000</f>
        <v>595000</v>
      </c>
    </row>
    <row r="15" spans="1:11" ht="92.25" customHeight="1">
      <c r="A15" s="11" t="s">
        <v>32</v>
      </c>
      <c r="B15" s="11" t="s">
        <v>49</v>
      </c>
      <c r="C15" s="11" t="s">
        <v>50</v>
      </c>
      <c r="D15" s="4" t="s">
        <v>51</v>
      </c>
      <c r="E15" s="13" t="s">
        <v>110</v>
      </c>
      <c r="F15" s="14" t="s">
        <v>120</v>
      </c>
      <c r="G15" s="15">
        <f>943700</f>
        <v>943700</v>
      </c>
      <c r="H15" s="15">
        <f>1081327.52</f>
        <v>1081327.52</v>
      </c>
      <c r="I15" s="15">
        <f>1700000</f>
        <v>1700000</v>
      </c>
      <c r="J15" s="15">
        <f>1700000</f>
        <v>1700000</v>
      </c>
      <c r="K15" s="15">
        <f>1700000</f>
        <v>1700000</v>
      </c>
    </row>
    <row r="16" spans="1:11" ht="91.5" customHeight="1">
      <c r="A16" s="11" t="s">
        <v>33</v>
      </c>
      <c r="B16" s="11" t="s">
        <v>49</v>
      </c>
      <c r="C16" s="11" t="s">
        <v>52</v>
      </c>
      <c r="D16" s="4" t="s">
        <v>53</v>
      </c>
      <c r="E16" s="13" t="s">
        <v>110</v>
      </c>
      <c r="F16" s="14" t="s">
        <v>121</v>
      </c>
      <c r="G16" s="15">
        <f>2201940</f>
        <v>2201940</v>
      </c>
      <c r="H16" s="15">
        <f>596639.62</f>
        <v>596639.62</v>
      </c>
      <c r="I16" s="15">
        <f>2018040</f>
        <v>2018040</v>
      </c>
      <c r="J16" s="15">
        <f>2018040</f>
        <v>2018040</v>
      </c>
      <c r="K16" s="15">
        <f>2018040</f>
        <v>2018040</v>
      </c>
    </row>
    <row r="17" spans="1:11" ht="150.75" customHeight="1">
      <c r="A17" s="11" t="s">
        <v>34</v>
      </c>
      <c r="B17" s="11" t="s">
        <v>56</v>
      </c>
      <c r="C17" s="11" t="s">
        <v>54</v>
      </c>
      <c r="D17" s="4" t="s">
        <v>55</v>
      </c>
      <c r="E17" s="11" t="s">
        <v>108</v>
      </c>
      <c r="F17" s="14" t="s">
        <v>122</v>
      </c>
      <c r="G17" s="15">
        <f>724100</f>
        <v>724100</v>
      </c>
      <c r="H17" s="15">
        <f>984732.24</f>
        <v>984732.24</v>
      </c>
      <c r="I17" s="15">
        <f>700000</f>
        <v>700000</v>
      </c>
      <c r="J17" s="15">
        <f>700000</f>
        <v>700000</v>
      </c>
      <c r="K17" s="15">
        <f>700000</f>
        <v>700000</v>
      </c>
    </row>
    <row r="18" spans="1:11" ht="120">
      <c r="A18" s="11" t="s">
        <v>35</v>
      </c>
      <c r="B18" s="11" t="s">
        <v>56</v>
      </c>
      <c r="C18" s="11" t="s">
        <v>60</v>
      </c>
      <c r="D18" s="4" t="s">
        <v>61</v>
      </c>
      <c r="E18" s="11" t="s">
        <v>106</v>
      </c>
      <c r="F18" s="14" t="s">
        <v>123</v>
      </c>
      <c r="G18" s="15">
        <f>120000</f>
        <v>120000</v>
      </c>
      <c r="H18" s="15">
        <f>128067.79</f>
        <v>128067.79</v>
      </c>
      <c r="I18" s="15">
        <f>90000</f>
        <v>90000</v>
      </c>
      <c r="J18" s="15">
        <f>90000</f>
        <v>90000</v>
      </c>
      <c r="K18" s="15">
        <f>90000</f>
        <v>90000</v>
      </c>
    </row>
    <row r="19" spans="1:11" ht="107.25" customHeight="1">
      <c r="A19" s="11" t="s">
        <v>36</v>
      </c>
      <c r="B19" s="11" t="s">
        <v>56</v>
      </c>
      <c r="C19" s="11" t="s">
        <v>62</v>
      </c>
      <c r="D19" s="4" t="s">
        <v>63</v>
      </c>
      <c r="E19" s="11" t="s">
        <v>107</v>
      </c>
      <c r="F19" s="14" t="s">
        <v>124</v>
      </c>
      <c r="G19" s="15">
        <f>50000</f>
        <v>50000</v>
      </c>
      <c r="H19" s="15">
        <f>50000</f>
        <v>50000</v>
      </c>
      <c r="I19" s="15">
        <f>0</f>
        <v>0</v>
      </c>
      <c r="J19" s="15">
        <f>0</f>
        <v>0</v>
      </c>
      <c r="K19" s="15">
        <f>0</f>
        <v>0</v>
      </c>
    </row>
    <row r="20" spans="1:11" ht="106.5" customHeight="1">
      <c r="A20" s="11" t="s">
        <v>37</v>
      </c>
      <c r="B20" s="11" t="s">
        <v>56</v>
      </c>
      <c r="C20" s="11" t="s">
        <v>64</v>
      </c>
      <c r="D20" s="4" t="s">
        <v>65</v>
      </c>
      <c r="E20" s="11" t="s">
        <v>106</v>
      </c>
      <c r="F20" s="14" t="s">
        <v>125</v>
      </c>
      <c r="G20" s="15">
        <f>433278.7</f>
        <v>433278.7</v>
      </c>
      <c r="H20" s="15">
        <f>1077216.33</f>
        <v>1077216.33</v>
      </c>
      <c r="I20" s="15">
        <f>500000</f>
        <v>500000</v>
      </c>
      <c r="J20" s="15">
        <f>500000</f>
        <v>500000</v>
      </c>
      <c r="K20" s="15">
        <f>500000</f>
        <v>500000</v>
      </c>
    </row>
    <row r="21" spans="1:11" ht="107.25" customHeight="1">
      <c r="A21" s="11" t="s">
        <v>38</v>
      </c>
      <c r="B21" s="11" t="s">
        <v>56</v>
      </c>
      <c r="C21" s="11" t="s">
        <v>66</v>
      </c>
      <c r="D21" s="4" t="s">
        <v>65</v>
      </c>
      <c r="E21" s="11" t="s">
        <v>107</v>
      </c>
      <c r="F21" s="14" t="s">
        <v>126</v>
      </c>
      <c r="G21" s="15">
        <f>195056.91</f>
        <v>195056.91</v>
      </c>
      <c r="H21" s="15">
        <f>195056.91</f>
        <v>195056.91</v>
      </c>
      <c r="I21" s="15">
        <f>0</f>
        <v>0</v>
      </c>
      <c r="J21" s="15">
        <f>0</f>
        <v>0</v>
      </c>
      <c r="K21" s="15">
        <f>0</f>
        <v>0</v>
      </c>
    </row>
    <row r="22" spans="1:11" ht="105.75" customHeight="1">
      <c r="A22" s="11" t="s">
        <v>39</v>
      </c>
      <c r="B22" s="11" t="s">
        <v>69</v>
      </c>
      <c r="C22" s="11" t="s">
        <v>67</v>
      </c>
      <c r="D22" s="4" t="s">
        <v>68</v>
      </c>
      <c r="E22" s="11" t="s">
        <v>107</v>
      </c>
      <c r="F22" s="14" t="s">
        <v>127</v>
      </c>
      <c r="G22" s="15">
        <f>17390</f>
        <v>17390</v>
      </c>
      <c r="H22" s="15">
        <f>17398.71</f>
        <v>17398.71</v>
      </c>
      <c r="I22" s="15">
        <f>0</f>
        <v>0</v>
      </c>
      <c r="J22" s="15">
        <f>0</f>
        <v>0</v>
      </c>
      <c r="K22" s="15">
        <f>0</f>
        <v>0</v>
      </c>
    </row>
    <row r="23" spans="1:11" ht="123" customHeight="1">
      <c r="A23" s="11" t="s">
        <v>40</v>
      </c>
      <c r="B23" s="11" t="s">
        <v>72</v>
      </c>
      <c r="C23" s="11" t="s">
        <v>70</v>
      </c>
      <c r="D23" s="4" t="s">
        <v>71</v>
      </c>
      <c r="E23" s="11" t="s">
        <v>106</v>
      </c>
      <c r="F23" s="14" t="s">
        <v>128</v>
      </c>
      <c r="G23" s="15">
        <f>5000</f>
        <v>5000</v>
      </c>
      <c r="H23" s="15">
        <f>0</f>
        <v>0</v>
      </c>
      <c r="I23" s="15">
        <f>0</f>
        <v>0</v>
      </c>
      <c r="J23" s="15">
        <f>0</f>
        <v>0</v>
      </c>
      <c r="K23" s="15">
        <f>0</f>
        <v>0</v>
      </c>
    </row>
    <row r="24" spans="1:11" ht="123.75" customHeight="1">
      <c r="A24" s="11" t="s">
        <v>57</v>
      </c>
      <c r="B24" s="11" t="s">
        <v>72</v>
      </c>
      <c r="C24" s="11" t="s">
        <v>73</v>
      </c>
      <c r="D24" s="4" t="s">
        <v>71</v>
      </c>
      <c r="E24" s="11" t="s">
        <v>107</v>
      </c>
      <c r="F24" s="14" t="s">
        <v>129</v>
      </c>
      <c r="G24" s="15">
        <f>46150</f>
        <v>46150</v>
      </c>
      <c r="H24" s="15">
        <f>46150</f>
        <v>46150</v>
      </c>
      <c r="I24" s="15">
        <f>0</f>
        <v>0</v>
      </c>
      <c r="J24" s="15">
        <f>0</f>
        <v>0</v>
      </c>
      <c r="K24" s="15">
        <f>0</f>
        <v>0</v>
      </c>
    </row>
    <row r="25" spans="1:11" ht="150">
      <c r="A25" s="11" t="s">
        <v>58</v>
      </c>
      <c r="B25" s="11" t="s">
        <v>72</v>
      </c>
      <c r="C25" s="11" t="s">
        <v>74</v>
      </c>
      <c r="D25" s="4" t="s">
        <v>75</v>
      </c>
      <c r="E25" s="11" t="s">
        <v>108</v>
      </c>
      <c r="F25" s="14" t="s">
        <v>130</v>
      </c>
      <c r="G25" s="15">
        <f>160000</f>
        <v>160000</v>
      </c>
      <c r="H25" s="15">
        <f>102734.38</f>
        <v>102734.38</v>
      </c>
      <c r="I25" s="15">
        <f>100000</f>
        <v>100000</v>
      </c>
      <c r="J25" s="15">
        <f>100000</f>
        <v>100000</v>
      </c>
      <c r="K25" s="15">
        <f>100000</f>
        <v>100000</v>
      </c>
    </row>
    <row r="26" spans="1:11" ht="136.5" customHeight="1">
      <c r="A26" s="7" t="s">
        <v>59</v>
      </c>
      <c r="B26" s="11" t="s">
        <v>83</v>
      </c>
      <c r="C26" s="11" t="s">
        <v>81</v>
      </c>
      <c r="D26" s="4" t="s">
        <v>82</v>
      </c>
      <c r="E26" s="11" t="s">
        <v>107</v>
      </c>
      <c r="F26" s="14" t="s">
        <v>131</v>
      </c>
      <c r="G26" s="15">
        <f>21240000</f>
        <v>21240000</v>
      </c>
      <c r="H26" s="15">
        <f>17700000</f>
        <v>17700000</v>
      </c>
      <c r="I26" s="15">
        <f>21728700</f>
        <v>21728700</v>
      </c>
      <c r="J26" s="15">
        <f>21002100</f>
        <v>21002100</v>
      </c>
      <c r="K26" s="15">
        <f>20994500</f>
        <v>20994500</v>
      </c>
    </row>
    <row r="27" spans="1:11" ht="135">
      <c r="A27" s="11" t="s">
        <v>76</v>
      </c>
      <c r="B27" s="11" t="s">
        <v>83</v>
      </c>
      <c r="C27" s="11" t="s">
        <v>84</v>
      </c>
      <c r="D27" s="4" t="s">
        <v>85</v>
      </c>
      <c r="E27" s="11" t="s">
        <v>107</v>
      </c>
      <c r="F27" s="14" t="s">
        <v>132</v>
      </c>
      <c r="G27" s="15">
        <f>377200</f>
        <v>377200</v>
      </c>
      <c r="H27" s="15">
        <f>377200</f>
        <v>377200</v>
      </c>
      <c r="I27" s="15">
        <f>0</f>
        <v>0</v>
      </c>
      <c r="J27" s="15">
        <f>0</f>
        <v>0</v>
      </c>
      <c r="K27" s="15">
        <f>0</f>
        <v>0</v>
      </c>
    </row>
    <row r="28" spans="1:11" ht="136.5" customHeight="1">
      <c r="A28" s="11" t="s">
        <v>77</v>
      </c>
      <c r="B28" s="11" t="s">
        <v>83</v>
      </c>
      <c r="C28" s="11" t="s">
        <v>86</v>
      </c>
      <c r="D28" s="4" t="s">
        <v>87</v>
      </c>
      <c r="E28" s="11" t="s">
        <v>106</v>
      </c>
      <c r="F28" s="14" t="s">
        <v>133</v>
      </c>
      <c r="G28" s="15">
        <f>2599199</f>
        <v>2599199</v>
      </c>
      <c r="H28" s="15">
        <f>2599199</f>
        <v>2599199</v>
      </c>
      <c r="I28" s="15">
        <f>0</f>
        <v>0</v>
      </c>
      <c r="J28" s="15">
        <f>0</f>
        <v>0</v>
      </c>
      <c r="K28" s="15">
        <f>0</f>
        <v>0</v>
      </c>
    </row>
    <row r="29" spans="1:11" ht="135">
      <c r="A29" s="11" t="s">
        <v>78</v>
      </c>
      <c r="B29" s="8" t="s">
        <v>83</v>
      </c>
      <c r="C29" s="11" t="s">
        <v>88</v>
      </c>
      <c r="D29" s="4" t="s">
        <v>89</v>
      </c>
      <c r="E29" s="11" t="s">
        <v>106</v>
      </c>
      <c r="F29" s="14" t="s">
        <v>134</v>
      </c>
      <c r="G29" s="15">
        <f>0</f>
        <v>0</v>
      </c>
      <c r="H29" s="15">
        <f>0</f>
        <v>0</v>
      </c>
      <c r="I29" s="15">
        <f>4807</f>
        <v>4807</v>
      </c>
      <c r="J29" s="15">
        <f>0</f>
        <v>0</v>
      </c>
      <c r="K29" s="15">
        <f>0</f>
        <v>0</v>
      </c>
    </row>
    <row r="30" spans="1:11" ht="135">
      <c r="A30" s="11" t="s">
        <v>79</v>
      </c>
      <c r="B30" s="11" t="s">
        <v>83</v>
      </c>
      <c r="C30" s="11" t="s">
        <v>93</v>
      </c>
      <c r="D30" s="4" t="s">
        <v>94</v>
      </c>
      <c r="E30" s="11" t="s">
        <v>106</v>
      </c>
      <c r="F30" s="14" t="s">
        <v>135</v>
      </c>
      <c r="G30" s="15">
        <f>1710000</f>
        <v>1710000</v>
      </c>
      <c r="H30" s="15">
        <f>1710000</f>
        <v>1710000</v>
      </c>
      <c r="I30" s="15">
        <f>0</f>
        <v>0</v>
      </c>
      <c r="J30" s="15">
        <f>0</f>
        <v>0</v>
      </c>
      <c r="K30" s="15">
        <f>0</f>
        <v>0</v>
      </c>
    </row>
    <row r="31" spans="1:11" ht="135">
      <c r="A31" s="11" t="s">
        <v>80</v>
      </c>
      <c r="B31" s="11" t="s">
        <v>83</v>
      </c>
      <c r="C31" s="11" t="s">
        <v>95</v>
      </c>
      <c r="D31" s="4" t="s">
        <v>96</v>
      </c>
      <c r="E31" s="11" t="s">
        <v>106</v>
      </c>
      <c r="F31" s="14" t="s">
        <v>136</v>
      </c>
      <c r="G31" s="15">
        <f>5865772.97</f>
        <v>5865772.97</v>
      </c>
      <c r="H31" s="15">
        <f>5865772.97</f>
        <v>5865772.97</v>
      </c>
      <c r="I31" s="15">
        <f>0</f>
        <v>0</v>
      </c>
      <c r="J31" s="15">
        <f>0</f>
        <v>0</v>
      </c>
      <c r="K31" s="15">
        <f>0</f>
        <v>0</v>
      </c>
    </row>
    <row r="32" spans="1:11" ht="135">
      <c r="A32" s="11" t="s">
        <v>90</v>
      </c>
      <c r="B32" s="11" t="s">
        <v>83</v>
      </c>
      <c r="C32" s="11" t="s">
        <v>97</v>
      </c>
      <c r="D32" s="4" t="s">
        <v>98</v>
      </c>
      <c r="E32" s="11" t="s">
        <v>106</v>
      </c>
      <c r="F32" s="14" t="s">
        <v>137</v>
      </c>
      <c r="G32" s="15">
        <f>500000</f>
        <v>500000</v>
      </c>
      <c r="H32" s="15">
        <f>500000</f>
        <v>500000</v>
      </c>
      <c r="I32" s="15">
        <f>0</f>
        <v>0</v>
      </c>
      <c r="J32" s="15">
        <f>0</f>
        <v>0</v>
      </c>
      <c r="K32" s="15">
        <f>0</f>
        <v>0</v>
      </c>
    </row>
    <row r="33" spans="1:11" ht="135">
      <c r="A33" s="11" t="s">
        <v>91</v>
      </c>
      <c r="B33" s="11" t="s">
        <v>83</v>
      </c>
      <c r="C33" s="11" t="s">
        <v>99</v>
      </c>
      <c r="D33" s="4" t="s">
        <v>100</v>
      </c>
      <c r="E33" s="11" t="s">
        <v>106</v>
      </c>
      <c r="F33" s="14" t="s">
        <v>138</v>
      </c>
      <c r="G33" s="15">
        <f>3358435</f>
        <v>3358435</v>
      </c>
      <c r="H33" s="15">
        <f>3358435</f>
        <v>3358435</v>
      </c>
      <c r="I33" s="15">
        <f>4919676</f>
        <v>4919676</v>
      </c>
      <c r="J33" s="15">
        <f>0</f>
        <v>0</v>
      </c>
      <c r="K33" s="15">
        <f>0</f>
        <v>0</v>
      </c>
    </row>
    <row r="34" spans="1:11" ht="135">
      <c r="A34" s="11" t="s">
        <v>92</v>
      </c>
      <c r="B34" s="11" t="s">
        <v>83</v>
      </c>
      <c r="C34" s="11" t="s">
        <v>102</v>
      </c>
      <c r="D34" s="4" t="s">
        <v>103</v>
      </c>
      <c r="E34" s="11" t="s">
        <v>106</v>
      </c>
      <c r="F34" s="14" t="s">
        <v>139</v>
      </c>
      <c r="G34" s="15">
        <f>0</f>
        <v>0</v>
      </c>
      <c r="H34" s="15">
        <f>0</f>
        <v>0</v>
      </c>
      <c r="I34" s="15">
        <f>0</f>
        <v>0</v>
      </c>
      <c r="J34" s="15">
        <f>2826489.63</f>
        <v>2826489.63</v>
      </c>
      <c r="K34" s="15">
        <f>12942969.63</f>
        <v>12942969.63</v>
      </c>
    </row>
    <row r="35" spans="1:11" ht="135">
      <c r="A35" s="11" t="s">
        <v>101</v>
      </c>
      <c r="B35" s="11" t="s">
        <v>83</v>
      </c>
      <c r="C35" s="11" t="s">
        <v>104</v>
      </c>
      <c r="D35" s="4" t="s">
        <v>105</v>
      </c>
      <c r="E35" s="12" t="s">
        <v>106</v>
      </c>
      <c r="F35" s="14" t="s">
        <v>140</v>
      </c>
      <c r="G35" s="15">
        <f>2340000</f>
        <v>2340000</v>
      </c>
      <c r="H35" s="15">
        <f>2340000</f>
        <v>2340000</v>
      </c>
      <c r="I35" s="15">
        <f>0</f>
        <v>0</v>
      </c>
      <c r="J35" s="15">
        <f>0</f>
        <v>0</v>
      </c>
      <c r="K35" s="15">
        <f>0</f>
        <v>0</v>
      </c>
    </row>
    <row r="36" spans="5:11" s="5" customFormat="1" ht="14.25">
      <c r="E36" s="16" t="s">
        <v>111</v>
      </c>
      <c r="F36" s="17"/>
      <c r="G36" s="18">
        <f>SUM(G7:G35)</f>
        <v>76616336.84</v>
      </c>
      <c r="H36" s="18">
        <f>SUM(H7:H35)</f>
        <v>63802282.11</v>
      </c>
      <c r="I36" s="18">
        <f>SUM(I7:I35)</f>
        <v>64379762</v>
      </c>
      <c r="J36" s="18">
        <f>SUM(J7:J35)</f>
        <v>61616475.00000001</v>
      </c>
      <c r="K36" s="18">
        <f>SUM(K7:K35)</f>
        <v>71863793</v>
      </c>
    </row>
    <row r="37" spans="7:11" s="9" customFormat="1" ht="15">
      <c r="G37" s="10"/>
      <c r="H37" s="10"/>
      <c r="I37" s="10"/>
      <c r="J37" s="10"/>
      <c r="K37" s="10"/>
    </row>
    <row r="38" spans="1:11" s="21" customFormat="1" ht="75.75" customHeight="1">
      <c r="A38" s="32" t="s">
        <v>144</v>
      </c>
      <c r="B38" s="32"/>
      <c r="C38" s="32"/>
      <c r="D38" s="21" t="s">
        <v>146</v>
      </c>
      <c r="E38" s="31" t="s">
        <v>145</v>
      </c>
      <c r="G38" s="22"/>
      <c r="H38" s="22"/>
      <c r="I38" s="22"/>
      <c r="J38" s="22"/>
      <c r="K38" s="22"/>
    </row>
    <row r="39" spans="1:11" s="9" customFormat="1" ht="15">
      <c r="A39" s="20"/>
      <c r="B39"/>
      <c r="C39" s="29"/>
      <c r="G39" s="10"/>
      <c r="H39" s="10"/>
      <c r="I39" s="10"/>
      <c r="J39" s="10"/>
      <c r="K39" s="10"/>
    </row>
    <row r="40" spans="1:11" s="9" customFormat="1" ht="15.75">
      <c r="A40" s="19" t="s">
        <v>142</v>
      </c>
      <c r="B40"/>
      <c r="C40" s="29"/>
      <c r="G40" s="10"/>
      <c r="H40" s="10"/>
      <c r="I40" s="10"/>
      <c r="J40" s="10"/>
      <c r="K40" s="10"/>
    </row>
    <row r="41" spans="3:11" s="9" customFormat="1" ht="15">
      <c r="C41" s="30" t="s">
        <v>143</v>
      </c>
      <c r="G41" s="10"/>
      <c r="H41" s="10"/>
      <c r="I41" s="10"/>
      <c r="J41" s="10"/>
      <c r="K41" s="10"/>
    </row>
  </sheetData>
  <sheetProtection/>
  <mergeCells count="11">
    <mergeCell ref="A1:K1"/>
    <mergeCell ref="A2:K2"/>
    <mergeCell ref="H4:H5"/>
    <mergeCell ref="I4:K4"/>
    <mergeCell ref="A4:A5"/>
    <mergeCell ref="A38:C38"/>
    <mergeCell ref="B4:B5"/>
    <mergeCell ref="C4:D4"/>
    <mergeCell ref="E4:E5"/>
    <mergeCell ref="F4:F5"/>
    <mergeCell ref="G4:G5"/>
  </mergeCells>
  <printOptions/>
  <pageMargins left="0.9448818897637796" right="0.1968503937007874" top="0.3937007874015748" bottom="0.3937007874015748" header="0.31496062992125984" footer="0.31496062992125984"/>
  <pageSetup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2017-11-13T07:33:09Z</dcterms:modified>
  <cp:category/>
  <cp:version/>
  <cp:contentType/>
  <cp:contentStatus/>
</cp:coreProperties>
</file>