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еестр источ.дох.2022-2024" sheetId="1" r:id="rId1"/>
    <sheet name="Реестр источ.дох.22-24 (копия)" sheetId="2" r:id="rId2"/>
  </sheets>
  <definedNames/>
  <calcPr fullCalcOnLoad="1"/>
</workbook>
</file>

<file path=xl/sharedStrings.xml><?xml version="1.0" encoding="utf-8"?>
<sst xmlns="http://schemas.openxmlformats.org/spreadsheetml/2006/main" count="408" uniqueCount="161">
  <si>
    <t>Номер реестровой записи*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</si>
  <si>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</si>
  <si>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</si>
  <si>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</si>
  <si>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</si>
  <si>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</si>
  <si>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</si>
  <si>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1.</t>
  </si>
  <si>
    <t>Реестр источников доходов бюджета Южского городского поселения</t>
  </si>
  <si>
    <t>182 1 01 02010 01 0000 110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</si>
  <si>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</si>
  <si>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101 - налоги на прибыль, доходы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</si>
  <si>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</si>
  <si>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</si>
  <si>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</si>
  <si>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</si>
  <si>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</si>
  <si>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3.</t>
  </si>
  <si>
    <t>4.</t>
  </si>
  <si>
    <t>103 - налоги на товары (работы, услуги), реализуемые на территории Российской Федерации</t>
  </si>
  <si>
    <t>5.</t>
  </si>
  <si>
    <t>6.</t>
  </si>
  <si>
    <t>7.</t>
  </si>
  <si>
    <t>8.</t>
  </si>
  <si>
    <t>9.</t>
  </si>
  <si>
    <t>10.</t>
  </si>
  <si>
    <t>11.</t>
  </si>
  <si>
    <t>12.</t>
  </si>
  <si>
    <t>15.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</si>
  <si>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</si>
  <si>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</si>
  <si>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106 - налоги на имущество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</si>
  <si>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</si>
  <si>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</si>
  <si>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</si>
  <si>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</si>
  <si>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</si>
  <si>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</si>
  <si>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111 - доходы от использования имущества, находящегося в государственной и муниципальной собственности</t>
  </si>
  <si>
    <t>18.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</si>
  <si>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</si>
  <si>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</si>
  <si>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>114 - доходы от продажи материальных и нематериальных активов</t>
  </si>
  <si>
    <t>041 1 14 06013 13 0000 430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</si>
  <si>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</si>
  <si>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22.</t>
  </si>
  <si>
    <t>202 - безвозмездные поступления от других бюджетов бюджетной системы Российской Федерации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</si>
  <si>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</si>
  <si>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</si>
  <si>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</si>
  <si>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Администрация Южского муниципального района</t>
  </si>
  <si>
    <t>Финансовый отдел администрации Южского муниципального района</t>
  </si>
  <si>
    <t>Комитет по управлению муниципальным имуществом администрации Южского муниципального района Ивановской области</t>
  </si>
  <si>
    <t>Управление Федерального казначейства по Ивановской области</t>
  </si>
  <si>
    <t>Управление Федеральной налоговой службы по Ивановской области</t>
  </si>
  <si>
    <t>Итого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</si>
  <si>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</si>
  <si>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</si>
  <si>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</si>
  <si>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</si>
  <si>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</si>
  <si>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</si>
  <si>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</si>
  <si>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</si>
  <si>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</si>
  <si>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</si>
  <si>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</si>
  <si>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</si>
  <si>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015</t>
  </si>
  <si>
    <t>018</t>
  </si>
  <si>
    <t>022</t>
  </si>
  <si>
    <t xml:space="preserve">                                                            </t>
  </si>
  <si>
    <t>Заместитель Главы администрации Южского муниципального района, начальник Финансового отдела администрации Южского муниципального района</t>
  </si>
  <si>
    <t>Э.А. Ванягина</t>
  </si>
  <si>
    <t xml:space="preserve">                 _______________________</t>
  </si>
  <si>
    <t xml:space="preserve">116 - штрафы, санкции, возмещение ущерба
</t>
  </si>
  <si>
    <t>14.</t>
  </si>
  <si>
    <t>16.</t>
  </si>
  <si>
    <t>17.</t>
  </si>
  <si>
    <t>19.</t>
  </si>
  <si>
    <t>014</t>
  </si>
  <si>
    <t>016</t>
  </si>
  <si>
    <t>017</t>
  </si>
  <si>
    <t>019</t>
  </si>
  <si>
    <t>Наименование группы источников доходов бюджетов/наименование источника доходов бюджета</t>
  </si>
  <si>
    <t>035 2 02 29999 13 0000 150</t>
  </si>
  <si>
    <t>035 2 02 25555 13 0000 150</t>
  </si>
  <si>
    <t>035 2 02 20216 13 0000 150</t>
  </si>
  <si>
    <t>037 2 02 15002 13 0000 150</t>
  </si>
  <si>
    <t>037 2 02 15001 13 0000 150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</si>
  <si>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</si>
  <si>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</si>
  <si>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</si>
  <si>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</si>
  <si>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</si>
  <si>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</si>
  <si>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</si>
  <si>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городских поселений на реализацию программ формирования современной городской среды</t>
  </si>
  <si>
    <t>041 1 11 05025 13 0000 120</t>
  </si>
  <si>
    <t>041 1 11 05035 13 0000 120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</si>
  <si>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</si>
  <si>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</si>
  <si>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</si>
  <si>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20.</t>
  </si>
  <si>
    <t>020</t>
  </si>
  <si>
    <t>21.</t>
  </si>
  <si>
    <t>021</t>
  </si>
  <si>
    <t>035 2 02 49999 13 0000 150</t>
  </si>
  <si>
    <t>Прочие межбюджетные трансферты, передаваемые бюджетам городских поселений</t>
  </si>
  <si>
    <t>117 - прочие неналоговые доходы</t>
  </si>
  <si>
    <t>035 1 17 15030 13 0000 150</t>
  </si>
  <si>
    <t>Инициативные платежи, зачисляемые в бюджеты городских поселений</t>
  </si>
  <si>
    <t>13.</t>
  </si>
  <si>
    <t>013</t>
  </si>
  <si>
    <t>на 2022 год и на плановый период 2023 и  2024 годов</t>
  </si>
  <si>
    <t>Прогноз доходов бюджета на 2021 г. (текущий финансовый год), руб.</t>
  </si>
  <si>
    <t>Кассовые поступления в текущем финансовом году (по состоянию на 01.11.2021 г.), руб.</t>
  </si>
  <si>
    <t>на 2022 г. (очередной финансовый год), руб.</t>
  </si>
  <si>
    <t>на 2023 г. (первый год планового периода), руб.</t>
  </si>
  <si>
    <t>на 2024 г. (второй год планового периода), руб.</t>
  </si>
  <si>
    <t>113 - доходы от оказания платных услуг и компенсации затрат государства</t>
  </si>
  <si>
    <t>044 1 13 02995 13 0000 130</t>
  </si>
  <si>
    <t>Прочие доходы от компенсации затрат бюджетов городских поселений</t>
  </si>
  <si>
    <t>Управление жилищно-коммунального хозяйства Администрации Южского муниципального района</t>
  </si>
  <si>
    <t>041 1 14 02053 13 0000 410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</si>
  <si>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</si>
  <si>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041 1 13 02995 13 0000 130</t>
  </si>
  <si>
    <t>23.</t>
  </si>
  <si>
    <t>023</t>
  </si>
  <si>
    <t>24.</t>
  </si>
  <si>
    <t>024</t>
  </si>
  <si>
    <t>25.</t>
  </si>
  <si>
    <t>044 2 02 29999 13 0000 150</t>
  </si>
  <si>
    <t>26.</t>
  </si>
  <si>
    <t>025</t>
  </si>
  <si>
    <t>026</t>
  </si>
  <si>
    <t>27.</t>
  </si>
  <si>
    <t>027</t>
  </si>
  <si>
    <t>035  2 02 25299 13 0000 150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</si>
  <si>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</si>
  <si>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100 1 03 02261 01 0000 110</t>
  </si>
  <si>
    <t>044 1 16 07010 13 0000 140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</si>
  <si>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</si>
  <si>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028</t>
  </si>
  <si>
    <t>28.</t>
  </si>
  <si>
    <t>«09» ноября 2021 г.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</si>
  <si>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</si>
  <si>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</si>
  <si>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</si>
  <si>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</si>
  <si>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городских поселений на выравнивание бюджетной обеспеченности из бюджета субъекта Российской Федерации</t>
  </si>
  <si>
    <t>29.</t>
  </si>
  <si>
    <t>029</t>
  </si>
  <si>
    <t>30.</t>
  </si>
  <si>
    <t>030</t>
  </si>
  <si>
    <t>31.</t>
  </si>
  <si>
    <t>031</t>
  </si>
  <si>
    <t>32.</t>
  </si>
  <si>
    <t>032</t>
  </si>
  <si>
    <t>33.</t>
  </si>
  <si>
    <t>033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</si>
</sst>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4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9" fontId="2" fillId="0" borderId="0" xfId="42" applyNumberFormat="1" applyFont="1" applyAlignment="1" applyProtection="1">
      <alignment vertical="top" wrapText="1"/>
      <protection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C496DE9CD4DD003661B85EECB459202B24F443C3C79CE04281008BB91661C22366CD21F0BA999D209757CC0162924231C1433DF9ECCCD035BLB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C496DE9CD4DD003661B85EECB459202B24F443C3C79CE04281008BB91661C22366CD21F0BA999D209757CC0162924231C1433DF9ECCCD035BLB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zoomScalePageLayoutView="0" workbookViewId="0" topLeftCell="A7">
      <selection activeCell="A1" sqref="A1:K1"/>
    </sheetView>
  </sheetViews>
  <sheetFormatPr defaultColWidth="9.140625" defaultRowHeight="15"/>
  <cols>
    <col min="1" max="1" width="7.140625" style="11" customWidth="1"/>
    <col min="2" max="2" width="16.00390625" style="11" customWidth="1"/>
    <col min="3" max="3" width="17.28125" style="11" customWidth="1"/>
    <col min="4" max="4" width="41.28125" style="11" customWidth="1"/>
    <col min="5" max="5" width="16.57421875" style="11" customWidth="1"/>
    <col min="6" max="6" width="7.00390625" style="11" customWidth="1"/>
    <col min="7" max="7" width="14.57421875" style="11" customWidth="1"/>
    <col min="8" max="8" width="14.8515625" style="11" customWidth="1"/>
    <col min="9" max="9" width="14.140625" style="11" customWidth="1"/>
    <col min="10" max="10" width="14.421875" style="11" customWidth="1"/>
    <col min="11" max="11" width="14.7109375" style="11" customWidth="1"/>
    <col min="12" max="16384" width="9.140625" style="11" customWidth="1"/>
  </cols>
  <sheetData>
    <row r="1" spans="1:11" s="9" customFormat="1" ht="14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9" customFormat="1" ht="14.25">
      <c r="A2" s="28" t="s">
        <v>114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7" ht="15">
      <c r="A3" s="10"/>
      <c r="G3" s="12"/>
    </row>
    <row r="4" spans="1:11" ht="29.25" customHeight="1">
      <c r="A4" s="29" t="s">
        <v>0</v>
      </c>
      <c r="B4" s="29" t="s">
        <v>84</v>
      </c>
      <c r="C4" s="30" t="s">
        <v>1</v>
      </c>
      <c r="D4" s="32"/>
      <c r="E4" s="29" t="s">
        <v>2</v>
      </c>
      <c r="F4" s="29" t="s">
        <v>3</v>
      </c>
      <c r="G4" s="29" t="s">
        <v>115</v>
      </c>
      <c r="H4" s="29" t="s">
        <v>116</v>
      </c>
      <c r="I4" s="30" t="s">
        <v>4</v>
      </c>
      <c r="J4" s="31"/>
      <c r="K4" s="32"/>
    </row>
    <row r="5" spans="1:11" ht="93" customHeight="1">
      <c r="A5" s="29"/>
      <c r="B5" s="29"/>
      <c r="C5" s="1" t="s">
        <v>5</v>
      </c>
      <c r="D5" s="1" t="s">
        <v>6</v>
      </c>
      <c r="E5" s="29"/>
      <c r="F5" s="29"/>
      <c r="G5" s="29"/>
      <c r="H5" s="29"/>
      <c r="I5" s="1" t="s">
        <v>117</v>
      </c>
      <c r="J5" s="1" t="s">
        <v>118</v>
      </c>
      <c r="K5" s="1" t="s">
        <v>119</v>
      </c>
    </row>
    <row r="6" spans="1:11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106.5" customHeight="1">
      <c r="A7" s="1" t="s">
        <v>7</v>
      </c>
      <c r="B7" s="1" t="s">
        <v>11</v>
      </c>
      <c r="C7" s="1" t="s">
        <v>9</v>
      </c>
      <c r="D7" s="13" t="s">
        <v>10</v>
      </c>
      <c r="E7" s="14" t="s">
        <v>54</v>
      </c>
      <c r="F7" s="14" t="s">
        <v>56</v>
      </c>
      <c r="G7" s="6">
        <f>39306591.1</f>
        <v>39306591.1</v>
      </c>
      <c r="H7" s="6">
        <f>32010424.95</f>
        <v>32010424.95</v>
      </c>
      <c r="I7" s="6">
        <f>43700000</f>
        <v>43700000</v>
      </c>
      <c r="J7" s="6">
        <f>43700000</f>
        <v>43700000</v>
      </c>
      <c r="K7" s="6">
        <f>43700000</f>
        <v>43700000</v>
      </c>
    </row>
    <row r="8" spans="1:11" ht="165.75" customHeight="1">
      <c r="A8" s="1" t="s">
        <v>14</v>
      </c>
      <c r="B8" s="1" t="s">
        <v>11</v>
      </c>
      <c r="C8" s="1" t="s">
        <v>12</v>
      </c>
      <c r="D8" s="13" t="s">
        <v>13</v>
      </c>
      <c r="E8" s="14" t="s">
        <v>54</v>
      </c>
      <c r="F8" s="15" t="s">
        <v>57</v>
      </c>
      <c r="G8" s="7">
        <f>157316.53</f>
        <v>157316.53</v>
      </c>
      <c r="H8" s="7">
        <f>176793.55</f>
        <v>176793.55</v>
      </c>
      <c r="I8" s="7">
        <f>135500</f>
        <v>135500</v>
      </c>
      <c r="J8" s="7">
        <f>135500</f>
        <v>135500</v>
      </c>
      <c r="K8" s="7">
        <f>135500</f>
        <v>135500</v>
      </c>
    </row>
    <row r="9" spans="1:11" ht="92.25" customHeight="1">
      <c r="A9" s="1" t="s">
        <v>17</v>
      </c>
      <c r="B9" s="1" t="s">
        <v>11</v>
      </c>
      <c r="C9" s="1" t="s">
        <v>15</v>
      </c>
      <c r="D9" s="13" t="s">
        <v>16</v>
      </c>
      <c r="E9" s="14" t="s">
        <v>54</v>
      </c>
      <c r="F9" s="15" t="s">
        <v>58</v>
      </c>
      <c r="G9" s="7">
        <f>361092.37</f>
        <v>361092.37</v>
      </c>
      <c r="H9" s="7">
        <f>363245.06</f>
        <v>363245.06</v>
      </c>
      <c r="I9" s="7">
        <f>240000</f>
        <v>240000</v>
      </c>
      <c r="J9" s="7">
        <f>240000</f>
        <v>240000</v>
      </c>
      <c r="K9" s="7">
        <f>240000</f>
        <v>240000</v>
      </c>
    </row>
    <row r="10" spans="1:11" ht="152.25" customHeight="1">
      <c r="A10" s="1" t="s">
        <v>18</v>
      </c>
      <c r="B10" s="1" t="s">
        <v>19</v>
      </c>
      <c r="C10" s="1" t="s">
        <v>90</v>
      </c>
      <c r="D10" s="13" t="s">
        <v>91</v>
      </c>
      <c r="E10" s="1" t="s">
        <v>53</v>
      </c>
      <c r="F10" s="15" t="s">
        <v>59</v>
      </c>
      <c r="G10" s="7">
        <f>862839.35</f>
        <v>862839.35</v>
      </c>
      <c r="H10" s="7">
        <f>913062.4</f>
        <v>913062.4</v>
      </c>
      <c r="I10" s="7">
        <f>1149650</f>
        <v>1149650</v>
      </c>
      <c r="J10" s="7">
        <f>1198430</f>
        <v>1198430</v>
      </c>
      <c r="K10" s="7">
        <f>1198430</f>
        <v>1198430</v>
      </c>
    </row>
    <row r="11" spans="1:11" ht="180" customHeight="1">
      <c r="A11" s="1" t="s">
        <v>20</v>
      </c>
      <c r="B11" s="1" t="s">
        <v>19</v>
      </c>
      <c r="C11" s="1" t="s">
        <v>92</v>
      </c>
      <c r="D11" s="13" t="s">
        <v>93</v>
      </c>
      <c r="E11" s="1" t="s">
        <v>53</v>
      </c>
      <c r="F11" s="15" t="s">
        <v>60</v>
      </c>
      <c r="G11" s="7">
        <f>6363.51</f>
        <v>6363.51</v>
      </c>
      <c r="H11" s="7">
        <f>6528.28</f>
        <v>6528.28</v>
      </c>
      <c r="I11" s="7">
        <f>6490</f>
        <v>6490</v>
      </c>
      <c r="J11" s="7">
        <f>6690</f>
        <v>6690</v>
      </c>
      <c r="K11" s="7">
        <f>6690</f>
        <v>6690</v>
      </c>
    </row>
    <row r="12" spans="1:11" ht="166.5" customHeight="1">
      <c r="A12" s="1" t="s">
        <v>21</v>
      </c>
      <c r="B12" s="1" t="s">
        <v>19</v>
      </c>
      <c r="C12" s="1" t="s">
        <v>94</v>
      </c>
      <c r="D12" s="13" t="s">
        <v>95</v>
      </c>
      <c r="E12" s="1" t="s">
        <v>53</v>
      </c>
      <c r="F12" s="15" t="s">
        <v>61</v>
      </c>
      <c r="G12" s="7">
        <f>1600178.97</f>
        <v>1600178.97</v>
      </c>
      <c r="H12" s="7">
        <f>1238337.55</f>
        <v>1238337.55</v>
      </c>
      <c r="I12" s="7">
        <f>1508400</f>
        <v>1508400</v>
      </c>
      <c r="J12" s="7">
        <f>1567360</f>
        <v>1567360</v>
      </c>
      <c r="K12" s="7">
        <f>1567360</f>
        <v>1567360</v>
      </c>
    </row>
    <row r="13" spans="1:11" ht="151.5" customHeight="1">
      <c r="A13" s="1" t="s">
        <v>22</v>
      </c>
      <c r="B13" s="1" t="s">
        <v>19</v>
      </c>
      <c r="C13" s="1" t="s">
        <v>140</v>
      </c>
      <c r="D13" s="13" t="s">
        <v>96</v>
      </c>
      <c r="E13" s="1" t="s">
        <v>53</v>
      </c>
      <c r="F13" s="15" t="s">
        <v>62</v>
      </c>
      <c r="G13" s="7">
        <f>-152721.01</f>
        <v>-152721.01</v>
      </c>
      <c r="H13" s="7">
        <f>-160907.67</f>
        <v>-160907.67</v>
      </c>
      <c r="I13" s="7">
        <f>-163770</f>
        <v>-163770</v>
      </c>
      <c r="J13" s="7">
        <f>-183990</f>
        <v>-183990</v>
      </c>
      <c r="K13" s="7">
        <f>-183990</f>
        <v>-183990</v>
      </c>
    </row>
    <row r="14" spans="1:11" ht="93" customHeight="1">
      <c r="A14" s="1" t="s">
        <v>23</v>
      </c>
      <c r="B14" s="1" t="s">
        <v>31</v>
      </c>
      <c r="C14" s="1" t="s">
        <v>29</v>
      </c>
      <c r="D14" s="13" t="s">
        <v>30</v>
      </c>
      <c r="E14" s="14" t="s">
        <v>54</v>
      </c>
      <c r="F14" s="15" t="s">
        <v>63</v>
      </c>
      <c r="G14" s="7">
        <f>950693.21</f>
        <v>950693.21</v>
      </c>
      <c r="H14" s="7">
        <f>1034636.3</f>
        <v>1034636.3</v>
      </c>
      <c r="I14" s="7">
        <f>1250000</f>
        <v>1250000</v>
      </c>
      <c r="J14" s="7">
        <f>1250000</f>
        <v>1250000</v>
      </c>
      <c r="K14" s="7">
        <f>1250000</f>
        <v>1250000</v>
      </c>
    </row>
    <row r="15" spans="1:11" ht="92.25" customHeight="1">
      <c r="A15" s="1" t="s">
        <v>24</v>
      </c>
      <c r="B15" s="1" t="s">
        <v>31</v>
      </c>
      <c r="C15" s="1" t="s">
        <v>32</v>
      </c>
      <c r="D15" s="13" t="s">
        <v>33</v>
      </c>
      <c r="E15" s="14" t="s">
        <v>54</v>
      </c>
      <c r="F15" s="15" t="s">
        <v>64</v>
      </c>
      <c r="G15" s="7">
        <f>1349777.77</f>
        <v>1349777.77</v>
      </c>
      <c r="H15" s="7">
        <f>694771.88</f>
        <v>694771.88</v>
      </c>
      <c r="I15" s="7">
        <f>1100000</f>
        <v>1100000</v>
      </c>
      <c r="J15" s="7">
        <f>1100000</f>
        <v>1100000</v>
      </c>
      <c r="K15" s="7">
        <f>1100000</f>
        <v>1100000</v>
      </c>
    </row>
    <row r="16" spans="1:11" ht="91.5" customHeight="1">
      <c r="A16" s="1" t="s">
        <v>25</v>
      </c>
      <c r="B16" s="1" t="s">
        <v>31</v>
      </c>
      <c r="C16" s="1" t="s">
        <v>34</v>
      </c>
      <c r="D16" s="13" t="s">
        <v>35</v>
      </c>
      <c r="E16" s="14" t="s">
        <v>54</v>
      </c>
      <c r="F16" s="15" t="s">
        <v>65</v>
      </c>
      <c r="G16" s="7">
        <f>1544000</f>
        <v>1544000</v>
      </c>
      <c r="H16" s="7">
        <f>573598.35</f>
        <v>573598.35</v>
      </c>
      <c r="I16" s="7">
        <f>1650000</f>
        <v>1650000</v>
      </c>
      <c r="J16" s="7">
        <f>1650000</f>
        <v>1650000</v>
      </c>
      <c r="K16" s="7">
        <f>1650000</f>
        <v>1650000</v>
      </c>
    </row>
    <row r="17" spans="1:11" ht="150.75" customHeight="1">
      <c r="A17" s="1" t="s">
        <v>26</v>
      </c>
      <c r="B17" s="1" t="s">
        <v>38</v>
      </c>
      <c r="C17" s="1" t="s">
        <v>36</v>
      </c>
      <c r="D17" s="13" t="s">
        <v>37</v>
      </c>
      <c r="E17" s="1" t="s">
        <v>52</v>
      </c>
      <c r="F17" s="15" t="s">
        <v>66</v>
      </c>
      <c r="G17" s="7">
        <f>992138.96</f>
        <v>992138.96</v>
      </c>
      <c r="H17" s="7">
        <f>1097230.07</f>
        <v>1097230.07</v>
      </c>
      <c r="I17" s="7">
        <f>900000</f>
        <v>900000</v>
      </c>
      <c r="J17" s="7">
        <f>900000</f>
        <v>900000</v>
      </c>
      <c r="K17" s="7">
        <f>900000</f>
        <v>900000</v>
      </c>
    </row>
    <row r="18" spans="1:11" ht="152.25" customHeight="1">
      <c r="A18" s="1" t="s">
        <v>27</v>
      </c>
      <c r="B18" s="1" t="s">
        <v>38</v>
      </c>
      <c r="C18" s="1" t="s">
        <v>98</v>
      </c>
      <c r="D18" s="13" t="s">
        <v>40</v>
      </c>
      <c r="E18" s="1" t="s">
        <v>52</v>
      </c>
      <c r="F18" s="15" t="s">
        <v>67</v>
      </c>
      <c r="G18" s="7">
        <f>173160.66</f>
        <v>173160.66</v>
      </c>
      <c r="H18" s="7">
        <f>173160.66</f>
        <v>173160.66</v>
      </c>
      <c r="I18" s="7">
        <f>150000</f>
        <v>150000</v>
      </c>
      <c r="J18" s="7">
        <f>150000</f>
        <v>150000</v>
      </c>
      <c r="K18" s="7">
        <f>150000</f>
        <v>150000</v>
      </c>
    </row>
    <row r="19" spans="1:11" ht="150.75" customHeight="1">
      <c r="A19" s="1" t="s">
        <v>112</v>
      </c>
      <c r="B19" s="1" t="s">
        <v>38</v>
      </c>
      <c r="C19" s="1" t="s">
        <v>99</v>
      </c>
      <c r="D19" s="13" t="s">
        <v>41</v>
      </c>
      <c r="E19" s="1" t="s">
        <v>52</v>
      </c>
      <c r="F19" s="15" t="s">
        <v>113</v>
      </c>
      <c r="G19" s="7">
        <f>1697196.53</f>
        <v>1697196.53</v>
      </c>
      <c r="H19" s="7">
        <f>1241884.48</f>
        <v>1241884.48</v>
      </c>
      <c r="I19" s="7">
        <f>1000000</f>
        <v>1000000</v>
      </c>
      <c r="J19" s="7">
        <f>1000000</f>
        <v>1000000</v>
      </c>
      <c r="K19" s="7">
        <f>1000000</f>
        <v>1000000</v>
      </c>
    </row>
    <row r="20" spans="1:11" ht="150.75" customHeight="1">
      <c r="A20" s="1" t="s">
        <v>76</v>
      </c>
      <c r="B20" s="1" t="s">
        <v>120</v>
      </c>
      <c r="C20" s="1" t="s">
        <v>126</v>
      </c>
      <c r="D20" s="13" t="s">
        <v>122</v>
      </c>
      <c r="E20" s="1" t="s">
        <v>52</v>
      </c>
      <c r="F20" s="15" t="s">
        <v>80</v>
      </c>
      <c r="G20" s="7">
        <f>4000</f>
        <v>4000</v>
      </c>
      <c r="H20" s="7">
        <f>4000</f>
        <v>4000</v>
      </c>
      <c r="I20" s="7">
        <f>0</f>
        <v>0</v>
      </c>
      <c r="J20" s="7">
        <f>0</f>
        <v>0</v>
      </c>
      <c r="K20" s="7">
        <f>0</f>
        <v>0</v>
      </c>
    </row>
    <row r="21" spans="1:11" ht="120" customHeight="1">
      <c r="A21" s="1" t="s">
        <v>28</v>
      </c>
      <c r="B21" s="1" t="s">
        <v>120</v>
      </c>
      <c r="C21" s="1" t="s">
        <v>121</v>
      </c>
      <c r="D21" s="13" t="s">
        <v>122</v>
      </c>
      <c r="E21" s="1" t="s">
        <v>123</v>
      </c>
      <c r="F21" s="15" t="s">
        <v>68</v>
      </c>
      <c r="G21" s="7">
        <f>769946.12</f>
        <v>769946.12</v>
      </c>
      <c r="H21" s="7">
        <f>769946.12</f>
        <v>769946.12</v>
      </c>
      <c r="I21" s="7">
        <f>0</f>
        <v>0</v>
      </c>
      <c r="J21" s="7">
        <f>0</f>
        <v>0</v>
      </c>
      <c r="K21" s="7">
        <f>0</f>
        <v>0</v>
      </c>
    </row>
    <row r="22" spans="1:11" ht="150.75" customHeight="1">
      <c r="A22" s="1" t="s">
        <v>77</v>
      </c>
      <c r="B22" s="1" t="s">
        <v>42</v>
      </c>
      <c r="C22" s="1" t="s">
        <v>124</v>
      </c>
      <c r="D22" s="13" t="s">
        <v>125</v>
      </c>
      <c r="E22" s="1" t="s">
        <v>52</v>
      </c>
      <c r="F22" s="15" t="s">
        <v>81</v>
      </c>
      <c r="G22" s="7">
        <f>206222.23</f>
        <v>206222.23</v>
      </c>
      <c r="H22" s="7">
        <f>274489.21</f>
        <v>274489.21</v>
      </c>
      <c r="I22" s="7">
        <f>0</f>
        <v>0</v>
      </c>
      <c r="J22" s="7">
        <f>0</f>
        <v>0</v>
      </c>
      <c r="K22" s="7">
        <f>0</f>
        <v>0</v>
      </c>
    </row>
    <row r="23" spans="1:11" ht="150">
      <c r="A23" s="1" t="s">
        <v>78</v>
      </c>
      <c r="B23" s="1" t="s">
        <v>42</v>
      </c>
      <c r="C23" s="1" t="s">
        <v>43</v>
      </c>
      <c r="D23" s="13" t="s">
        <v>44</v>
      </c>
      <c r="E23" s="1" t="s">
        <v>52</v>
      </c>
      <c r="F23" s="15" t="s">
        <v>82</v>
      </c>
      <c r="G23" s="7">
        <f>450063.69</f>
        <v>450063.69</v>
      </c>
      <c r="H23" s="7">
        <f>450063.69</f>
        <v>450063.69</v>
      </c>
      <c r="I23" s="7">
        <f>40000</f>
        <v>40000</v>
      </c>
      <c r="J23" s="7">
        <f>40000</f>
        <v>40000</v>
      </c>
      <c r="K23" s="7">
        <f>40000</f>
        <v>40000</v>
      </c>
    </row>
    <row r="24" spans="1:11" ht="122.25" customHeight="1">
      <c r="A24" s="1" t="s">
        <v>39</v>
      </c>
      <c r="B24" s="1" t="s">
        <v>75</v>
      </c>
      <c r="C24" s="1" t="s">
        <v>141</v>
      </c>
      <c r="D24" s="13" t="s">
        <v>142</v>
      </c>
      <c r="E24" s="1" t="s">
        <v>123</v>
      </c>
      <c r="F24" s="15" t="s">
        <v>69</v>
      </c>
      <c r="G24" s="7">
        <f>0</f>
        <v>0</v>
      </c>
      <c r="H24" s="7">
        <f>1000</f>
        <v>1000</v>
      </c>
      <c r="I24" s="7">
        <f>0</f>
        <v>0</v>
      </c>
      <c r="J24" s="7">
        <f>0</f>
        <v>0</v>
      </c>
      <c r="K24" s="7">
        <f>0</f>
        <v>0</v>
      </c>
    </row>
    <row r="25" spans="1:11" ht="106.5" customHeight="1">
      <c r="A25" s="1" t="s">
        <v>79</v>
      </c>
      <c r="B25" s="1" t="s">
        <v>75</v>
      </c>
      <c r="C25" s="1" t="s">
        <v>100</v>
      </c>
      <c r="D25" s="13" t="s">
        <v>101</v>
      </c>
      <c r="E25" s="1" t="s">
        <v>50</v>
      </c>
      <c r="F25" s="15" t="s">
        <v>83</v>
      </c>
      <c r="G25" s="7">
        <f>30000</f>
        <v>30000</v>
      </c>
      <c r="H25" s="7">
        <f>30000</f>
        <v>30000</v>
      </c>
      <c r="I25" s="7">
        <f>5000</f>
        <v>5000</v>
      </c>
      <c r="J25" s="7">
        <f>0</f>
        <v>0</v>
      </c>
      <c r="K25" s="7">
        <f>0</f>
        <v>0</v>
      </c>
    </row>
    <row r="26" spans="1:11" ht="106.5" customHeight="1">
      <c r="A26" s="1" t="s">
        <v>103</v>
      </c>
      <c r="B26" s="1" t="s">
        <v>109</v>
      </c>
      <c r="C26" s="14" t="s">
        <v>110</v>
      </c>
      <c r="D26" s="13" t="s">
        <v>111</v>
      </c>
      <c r="E26" s="1" t="s">
        <v>50</v>
      </c>
      <c r="F26" s="15" t="s">
        <v>104</v>
      </c>
      <c r="G26" s="7">
        <f>30680.56</f>
        <v>30680.56</v>
      </c>
      <c r="H26" s="7">
        <f>30680.56</f>
        <v>30680.56</v>
      </c>
      <c r="I26" s="7">
        <f>0</f>
        <v>0</v>
      </c>
      <c r="J26" s="7">
        <f>0</f>
        <v>0</v>
      </c>
      <c r="K26" s="7">
        <f>0</f>
        <v>0</v>
      </c>
    </row>
    <row r="27" spans="1:11" ht="124.5" customHeight="1">
      <c r="A27" s="16" t="s">
        <v>105</v>
      </c>
      <c r="B27" s="1" t="s">
        <v>46</v>
      </c>
      <c r="C27" s="1" t="s">
        <v>89</v>
      </c>
      <c r="D27" s="13" t="s">
        <v>102</v>
      </c>
      <c r="E27" s="1" t="s">
        <v>51</v>
      </c>
      <c r="F27" s="15" t="s">
        <v>106</v>
      </c>
      <c r="G27" s="7">
        <f>22292900</f>
        <v>22292900</v>
      </c>
      <c r="H27" s="7">
        <f>18577418</f>
        <v>18577418</v>
      </c>
      <c r="I27" s="7">
        <f>18572900</f>
        <v>18572900</v>
      </c>
      <c r="J27" s="7">
        <f>18164100</f>
        <v>18164100</v>
      </c>
      <c r="K27" s="7">
        <f>18164100</f>
        <v>18164100</v>
      </c>
    </row>
    <row r="28" spans="1:11" ht="122.25" customHeight="1">
      <c r="A28" s="1" t="s">
        <v>45</v>
      </c>
      <c r="B28" s="1" t="s">
        <v>46</v>
      </c>
      <c r="C28" s="1" t="s">
        <v>88</v>
      </c>
      <c r="D28" s="13" t="s">
        <v>47</v>
      </c>
      <c r="E28" s="1" t="s">
        <v>51</v>
      </c>
      <c r="F28" s="15" t="s">
        <v>70</v>
      </c>
      <c r="G28" s="7">
        <f>2890150</f>
        <v>2890150</v>
      </c>
      <c r="H28" s="7">
        <f>2408460</f>
        <v>2408460</v>
      </c>
      <c r="I28" s="7">
        <f>3176948.05</f>
        <v>3176948.05</v>
      </c>
      <c r="J28" s="7">
        <f>0</f>
        <v>0</v>
      </c>
      <c r="K28" s="7">
        <f>0</f>
        <v>0</v>
      </c>
    </row>
    <row r="29" spans="1:11" ht="121.5" customHeight="1">
      <c r="A29" s="1" t="s">
        <v>127</v>
      </c>
      <c r="B29" s="1" t="s">
        <v>46</v>
      </c>
      <c r="C29" s="1" t="s">
        <v>87</v>
      </c>
      <c r="D29" s="13" t="s">
        <v>48</v>
      </c>
      <c r="E29" s="1" t="s">
        <v>50</v>
      </c>
      <c r="F29" s="15" t="s">
        <v>128</v>
      </c>
      <c r="G29" s="7">
        <f>3284665.36</f>
        <v>3284665.36</v>
      </c>
      <c r="H29" s="7">
        <f>3284665.36</f>
        <v>3284665.36</v>
      </c>
      <c r="I29" s="7">
        <f>3485085.62</f>
        <v>3485085.62</v>
      </c>
      <c r="J29" s="7">
        <f>0</f>
        <v>0</v>
      </c>
      <c r="K29" s="7">
        <f>0</f>
        <v>0</v>
      </c>
    </row>
    <row r="30" spans="1:11" ht="121.5" customHeight="1">
      <c r="A30" s="1" t="s">
        <v>129</v>
      </c>
      <c r="B30" s="1" t="s">
        <v>46</v>
      </c>
      <c r="C30" s="26" t="s">
        <v>138</v>
      </c>
      <c r="D30" s="25" t="s">
        <v>139</v>
      </c>
      <c r="E30" s="1" t="s">
        <v>50</v>
      </c>
      <c r="F30" s="15" t="s">
        <v>130</v>
      </c>
      <c r="G30" s="7">
        <f>43993.55</f>
        <v>43993.55</v>
      </c>
      <c r="H30" s="7">
        <f>0</f>
        <v>0</v>
      </c>
      <c r="I30" s="7">
        <f>0</f>
        <v>0</v>
      </c>
      <c r="J30" s="7">
        <f>0</f>
        <v>0</v>
      </c>
      <c r="K30" s="7">
        <f>0</f>
        <v>0</v>
      </c>
    </row>
    <row r="31" spans="1:11" ht="121.5" customHeight="1">
      <c r="A31" s="1" t="s">
        <v>131</v>
      </c>
      <c r="B31" s="1" t="s">
        <v>46</v>
      </c>
      <c r="C31" s="1" t="s">
        <v>86</v>
      </c>
      <c r="D31" s="13" t="s">
        <v>97</v>
      </c>
      <c r="E31" s="1" t="s">
        <v>50</v>
      </c>
      <c r="F31" s="15" t="s">
        <v>134</v>
      </c>
      <c r="G31" s="7">
        <f>8249999.89</f>
        <v>8249999.89</v>
      </c>
      <c r="H31" s="7">
        <f>8046376.5</f>
        <v>8046376.5</v>
      </c>
      <c r="I31" s="7">
        <f>1500000</f>
        <v>1500000</v>
      </c>
      <c r="J31" s="7">
        <f>0</f>
        <v>0</v>
      </c>
      <c r="K31" s="7">
        <f>0</f>
        <v>0</v>
      </c>
    </row>
    <row r="32" spans="1:11" ht="120" customHeight="1">
      <c r="A32" s="1" t="s">
        <v>133</v>
      </c>
      <c r="B32" s="1" t="s">
        <v>46</v>
      </c>
      <c r="C32" s="1" t="s">
        <v>85</v>
      </c>
      <c r="D32" s="13" t="s">
        <v>49</v>
      </c>
      <c r="E32" s="1" t="s">
        <v>50</v>
      </c>
      <c r="F32" s="15" t="s">
        <v>135</v>
      </c>
      <c r="G32" s="7">
        <f>7640382.86</f>
        <v>7640382.86</v>
      </c>
      <c r="H32" s="7">
        <f>7065122.36</f>
        <v>7065122.36</v>
      </c>
      <c r="I32" s="7">
        <f>6362604</f>
        <v>6362604</v>
      </c>
      <c r="J32" s="7">
        <f>0</f>
        <v>0</v>
      </c>
      <c r="K32" s="7">
        <f>0</f>
        <v>0</v>
      </c>
    </row>
    <row r="33" spans="1:11" ht="120" customHeight="1">
      <c r="A33" s="1" t="s">
        <v>136</v>
      </c>
      <c r="B33" s="1" t="s">
        <v>46</v>
      </c>
      <c r="C33" s="1" t="s">
        <v>132</v>
      </c>
      <c r="D33" s="13" t="s">
        <v>49</v>
      </c>
      <c r="E33" s="1" t="s">
        <v>123</v>
      </c>
      <c r="F33" s="15" t="s">
        <v>137</v>
      </c>
      <c r="G33" s="7">
        <f>7700474.84</f>
        <v>7700474.84</v>
      </c>
      <c r="H33" s="7">
        <f>2393187.37</f>
        <v>2393187.37</v>
      </c>
      <c r="I33" s="7">
        <f>0</f>
        <v>0</v>
      </c>
      <c r="J33" s="7">
        <f>0</f>
        <v>0</v>
      </c>
      <c r="K33" s="7">
        <f>0</f>
        <v>0</v>
      </c>
    </row>
    <row r="34" spans="1:11" ht="121.5" customHeight="1">
      <c r="A34" s="1" t="s">
        <v>144</v>
      </c>
      <c r="B34" s="1" t="s">
        <v>46</v>
      </c>
      <c r="C34" s="1" t="s">
        <v>107</v>
      </c>
      <c r="D34" s="13" t="s">
        <v>108</v>
      </c>
      <c r="E34" s="1" t="s">
        <v>50</v>
      </c>
      <c r="F34" s="15" t="s">
        <v>143</v>
      </c>
      <c r="G34" s="7">
        <f>21258340.8</f>
        <v>21258340.8</v>
      </c>
      <c r="H34" s="7">
        <f>21181040.4</f>
        <v>21181040.4</v>
      </c>
      <c r="I34" s="7">
        <f>0</f>
        <v>0</v>
      </c>
      <c r="J34" s="7">
        <f>0</f>
        <v>0</v>
      </c>
      <c r="K34" s="7">
        <f>0</f>
        <v>0</v>
      </c>
    </row>
    <row r="35" spans="5:11" s="9" customFormat="1" ht="14.25">
      <c r="E35" s="17" t="s">
        <v>55</v>
      </c>
      <c r="F35" s="18"/>
      <c r="G35" s="8">
        <f>SUM(G7:G34)</f>
        <v>123700447.85</v>
      </c>
      <c r="H35" s="8">
        <f>SUM(H7:H34)</f>
        <v>103879215.42999998</v>
      </c>
      <c r="I35" s="8">
        <f>SUM(I7:I34)</f>
        <v>85768807.67</v>
      </c>
      <c r="J35" s="8">
        <f>SUM(J7:J34)</f>
        <v>70918090</v>
      </c>
      <c r="K35" s="8">
        <f>SUM(K7:K34)</f>
        <v>70918090</v>
      </c>
    </row>
    <row r="36" spans="1:11" s="19" customFormat="1" ht="10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s="4" customFormat="1" ht="71.25" customHeight="1">
      <c r="A37" s="33" t="s">
        <v>72</v>
      </c>
      <c r="B37" s="33"/>
      <c r="C37" s="33"/>
      <c r="D37" s="2" t="s">
        <v>74</v>
      </c>
      <c r="E37" s="3" t="s">
        <v>73</v>
      </c>
      <c r="G37" s="5"/>
      <c r="H37" s="5"/>
      <c r="I37" s="5"/>
      <c r="J37" s="5"/>
      <c r="K37" s="5"/>
    </row>
    <row r="38" spans="1:11" ht="15">
      <c r="A38" s="20"/>
      <c r="B38" s="21"/>
      <c r="C38" s="22"/>
      <c r="G38" s="23"/>
      <c r="H38" s="23"/>
      <c r="I38" s="23"/>
      <c r="J38" s="23"/>
      <c r="K38" s="23"/>
    </row>
    <row r="39" spans="1:11" ht="15.75">
      <c r="A39" s="27" t="s">
        <v>145</v>
      </c>
      <c r="C39" s="22"/>
      <c r="G39" s="23"/>
      <c r="H39" s="23"/>
      <c r="I39" s="23"/>
      <c r="J39" s="23"/>
      <c r="K39" s="23"/>
    </row>
    <row r="40" spans="3:11" ht="15">
      <c r="C40" s="24" t="s">
        <v>71</v>
      </c>
      <c r="G40" s="23"/>
      <c r="H40" s="23"/>
      <c r="I40" s="23"/>
      <c r="J40" s="23"/>
      <c r="K40" s="23"/>
    </row>
  </sheetData>
  <sheetProtection/>
  <mergeCells count="12">
    <mergeCell ref="A36:K36"/>
    <mergeCell ref="G4:G5"/>
    <mergeCell ref="A1:K1"/>
    <mergeCell ref="A2:K2"/>
    <mergeCell ref="H4:H5"/>
    <mergeCell ref="I4:K4"/>
    <mergeCell ref="A4:A5"/>
    <mergeCell ref="A37:C37"/>
    <mergeCell ref="B4:B5"/>
    <mergeCell ref="C4:D4"/>
    <mergeCell ref="E4:E5"/>
    <mergeCell ref="F4:F5"/>
  </mergeCells>
  <hyperlinks>
    <hyperlink ref="D30" r:id="rId1" display="consultantplus://offline/ref=BC496DE9CD4DD003661B85EECB459202B24F443C3C79CE04281008BB91661C22366CD21F0BA999D209757CC0162924231C1433DF9ECCCD035BLBN"/>
  </hyperlinks>
  <printOptions/>
  <pageMargins left="0.9448818897637796" right="0.1968503937007874" top="0.3937007874015748" bottom="0.3937007874015748" header="0.31496062992125984" footer="0.31496062992125984"/>
  <pageSetup horizontalDpi="180" verticalDpi="18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7.140625" style="11" customWidth="1"/>
    <col min="2" max="2" width="16.00390625" style="11" customWidth="1"/>
    <col min="3" max="3" width="17.28125" style="11" customWidth="1"/>
    <col min="4" max="4" width="41.28125" style="11" customWidth="1"/>
    <col min="5" max="5" width="16.57421875" style="11" customWidth="1"/>
    <col min="6" max="6" width="7.00390625" style="11" customWidth="1"/>
    <col min="7" max="7" width="14.57421875" style="11" customWidth="1"/>
    <col min="8" max="8" width="14.8515625" style="11" customWidth="1"/>
    <col min="9" max="9" width="14.140625" style="11" customWidth="1"/>
    <col min="10" max="10" width="14.421875" style="11" customWidth="1"/>
    <col min="11" max="11" width="14.7109375" style="11" customWidth="1"/>
    <col min="12" max="16384" width="9.140625" style="11" customWidth="1"/>
  </cols>
  <sheetData>
    <row r="1" spans="1:11" s="9" customFormat="1" ht="14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9" customFormat="1" ht="14.25">
      <c r="A2" s="28" t="s">
        <v>114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7" ht="15">
      <c r="A3" s="10"/>
      <c r="G3" s="12"/>
    </row>
    <row r="4" spans="1:11" ht="29.25" customHeight="1">
      <c r="A4" s="29" t="s">
        <v>0</v>
      </c>
      <c r="B4" s="29" t="s">
        <v>84</v>
      </c>
      <c r="C4" s="30" t="s">
        <v>1</v>
      </c>
      <c r="D4" s="32"/>
      <c r="E4" s="29" t="s">
        <v>2</v>
      </c>
      <c r="F4" s="29" t="s">
        <v>3</v>
      </c>
      <c r="G4" s="29" t="s">
        <v>115</v>
      </c>
      <c r="H4" s="29" t="s">
        <v>116</v>
      </c>
      <c r="I4" s="30" t="s">
        <v>4</v>
      </c>
      <c r="J4" s="31"/>
      <c r="K4" s="32"/>
    </row>
    <row r="5" spans="1:11" ht="93" customHeight="1">
      <c r="A5" s="29"/>
      <c r="B5" s="29"/>
      <c r="C5" s="1" t="s">
        <v>5</v>
      </c>
      <c r="D5" s="1" t="s">
        <v>6</v>
      </c>
      <c r="E5" s="29"/>
      <c r="F5" s="29"/>
      <c r="G5" s="29"/>
      <c r="H5" s="29"/>
      <c r="I5" s="1" t="s">
        <v>117</v>
      </c>
      <c r="J5" s="1" t="s">
        <v>118</v>
      </c>
      <c r="K5" s="1" t="s">
        <v>119</v>
      </c>
    </row>
    <row r="6" spans="1:11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106.5" customHeight="1">
      <c r="A7" s="1" t="s">
        <v>7</v>
      </c>
      <c r="B7" s="1" t="s">
        <v>11</v>
      </c>
      <c r="C7" s="1" t="s">
        <v>9</v>
      </c>
      <c r="D7" s="13" t="s">
        <v>10</v>
      </c>
      <c r="E7" s="14" t="s">
        <v>54</v>
      </c>
      <c r="F7" s="14" t="s">
        <v>56</v>
      </c>
      <c r="G7" s="6">
        <f>39306591.1</f>
        <v>39306591.1</v>
      </c>
      <c r="H7" s="6">
        <f>32010424.95</f>
        <v>32010424.95</v>
      </c>
      <c r="I7" s="6">
        <f>43700000</f>
        <v>43700000</v>
      </c>
      <c r="J7" s="6">
        <f>43700000</f>
        <v>43700000</v>
      </c>
      <c r="K7" s="6">
        <f>43700000</f>
        <v>43700000</v>
      </c>
    </row>
    <row r="8" spans="1:11" ht="165.75" customHeight="1">
      <c r="A8" s="1" t="s">
        <v>14</v>
      </c>
      <c r="B8" s="1" t="s">
        <v>11</v>
      </c>
      <c r="C8" s="1" t="s">
        <v>12</v>
      </c>
      <c r="D8" s="13" t="s">
        <v>13</v>
      </c>
      <c r="E8" s="14" t="s">
        <v>54</v>
      </c>
      <c r="F8" s="15" t="s">
        <v>57</v>
      </c>
      <c r="G8" s="7">
        <f>157316.53</f>
        <v>157316.53</v>
      </c>
      <c r="H8" s="7">
        <f>176793.55</f>
        <v>176793.55</v>
      </c>
      <c r="I8" s="7">
        <f>135500</f>
        <v>135500</v>
      </c>
      <c r="J8" s="7">
        <f>135500</f>
        <v>135500</v>
      </c>
      <c r="K8" s="7">
        <f>135500</f>
        <v>135500</v>
      </c>
    </row>
    <row r="9" spans="1:11" ht="92.25" customHeight="1">
      <c r="A9" s="1" t="s">
        <v>17</v>
      </c>
      <c r="B9" s="1" t="s">
        <v>11</v>
      </c>
      <c r="C9" s="1" t="s">
        <v>15</v>
      </c>
      <c r="D9" s="13" t="s">
        <v>16</v>
      </c>
      <c r="E9" s="14" t="s">
        <v>54</v>
      </c>
      <c r="F9" s="15" t="s">
        <v>58</v>
      </c>
      <c r="G9" s="7">
        <f>361092.37</f>
        <v>361092.37</v>
      </c>
      <c r="H9" s="7">
        <f>363245.06</f>
        <v>363245.06</v>
      </c>
      <c r="I9" s="7">
        <f>240000</f>
        <v>240000</v>
      </c>
      <c r="J9" s="7">
        <f>240000</f>
        <v>240000</v>
      </c>
      <c r="K9" s="7">
        <f>240000</f>
        <v>240000</v>
      </c>
    </row>
    <row r="10" spans="1:11" ht="152.25" customHeight="1">
      <c r="A10" s="1" t="s">
        <v>18</v>
      </c>
      <c r="B10" s="1" t="s">
        <v>19</v>
      </c>
      <c r="C10" s="1" t="s">
        <v>90</v>
      </c>
      <c r="D10" s="13" t="s">
        <v>91</v>
      </c>
      <c r="E10" s="1" t="s">
        <v>53</v>
      </c>
      <c r="F10" s="15" t="s">
        <v>59</v>
      </c>
      <c r="G10" s="7">
        <f>862839.35</f>
        <v>862839.35</v>
      </c>
      <c r="H10" s="7">
        <f>913062.4</f>
        <v>913062.4</v>
      </c>
      <c r="I10" s="7">
        <f>0</f>
        <v>0</v>
      </c>
      <c r="J10" s="7">
        <f>0</f>
        <v>0</v>
      </c>
      <c r="K10" s="7">
        <f>0</f>
        <v>0</v>
      </c>
    </row>
    <row r="11" spans="1:11" ht="152.25" customHeight="1">
      <c r="A11" s="1" t="s">
        <v>20</v>
      </c>
      <c r="B11" s="1" t="s">
        <v>19</v>
      </c>
      <c r="C11" s="1" t="s">
        <v>90</v>
      </c>
      <c r="D11" s="13" t="s">
        <v>146</v>
      </c>
      <c r="E11" s="1" t="s">
        <v>53</v>
      </c>
      <c r="F11" s="15" t="s">
        <v>60</v>
      </c>
      <c r="G11" s="7">
        <f>0</f>
        <v>0</v>
      </c>
      <c r="H11" s="7">
        <f>0</f>
        <v>0</v>
      </c>
      <c r="I11" s="7">
        <f>1149650</f>
        <v>1149650</v>
      </c>
      <c r="J11" s="7">
        <f>1198430</f>
        <v>1198430</v>
      </c>
      <c r="K11" s="7">
        <f>1198430</f>
        <v>1198430</v>
      </c>
    </row>
    <row r="12" spans="1:11" ht="180" customHeight="1">
      <c r="A12" s="1" t="s">
        <v>21</v>
      </c>
      <c r="B12" s="1" t="s">
        <v>19</v>
      </c>
      <c r="C12" s="1" t="s">
        <v>92</v>
      </c>
      <c r="D12" s="13" t="s">
        <v>93</v>
      </c>
      <c r="E12" s="1" t="s">
        <v>53</v>
      </c>
      <c r="F12" s="15" t="s">
        <v>61</v>
      </c>
      <c r="G12" s="7">
        <f>6363.51</f>
        <v>6363.51</v>
      </c>
      <c r="H12" s="7">
        <f>6528.28</f>
        <v>6528.28</v>
      </c>
      <c r="I12" s="7">
        <f>0</f>
        <v>0</v>
      </c>
      <c r="J12" s="7">
        <f>0</f>
        <v>0</v>
      </c>
      <c r="K12" s="7">
        <f>0</f>
        <v>0</v>
      </c>
    </row>
    <row r="13" spans="1:11" ht="180" customHeight="1">
      <c r="A13" s="1" t="s">
        <v>22</v>
      </c>
      <c r="B13" s="1" t="s">
        <v>19</v>
      </c>
      <c r="C13" s="1" t="s">
        <v>92</v>
      </c>
      <c r="D13" s="13" t="s">
        <v>147</v>
      </c>
      <c r="E13" s="1" t="s">
        <v>53</v>
      </c>
      <c r="F13" s="15" t="s">
        <v>62</v>
      </c>
      <c r="G13" s="7">
        <f>0</f>
        <v>0</v>
      </c>
      <c r="H13" s="7">
        <f>0</f>
        <v>0</v>
      </c>
      <c r="I13" s="7">
        <f>6490</f>
        <v>6490</v>
      </c>
      <c r="J13" s="7">
        <f>6690</f>
        <v>6690</v>
      </c>
      <c r="K13" s="7">
        <f>6690</f>
        <v>6690</v>
      </c>
    </row>
    <row r="14" spans="1:11" ht="166.5" customHeight="1">
      <c r="A14" s="1" t="s">
        <v>23</v>
      </c>
      <c r="B14" s="1" t="s">
        <v>19</v>
      </c>
      <c r="C14" s="1" t="s">
        <v>94</v>
      </c>
      <c r="D14" s="13" t="s">
        <v>95</v>
      </c>
      <c r="E14" s="1" t="s">
        <v>53</v>
      </c>
      <c r="F14" s="15" t="s">
        <v>63</v>
      </c>
      <c r="G14" s="7">
        <f>1600178.97</f>
        <v>1600178.97</v>
      </c>
      <c r="H14" s="7">
        <f>1238337.55</f>
        <v>1238337.55</v>
      </c>
      <c r="I14" s="7">
        <f>0</f>
        <v>0</v>
      </c>
      <c r="J14" s="7">
        <f>0</f>
        <v>0</v>
      </c>
      <c r="K14" s="7">
        <f>0</f>
        <v>0</v>
      </c>
    </row>
    <row r="15" spans="1:11" ht="166.5" customHeight="1">
      <c r="A15" s="1" t="s">
        <v>24</v>
      </c>
      <c r="B15" s="1" t="s">
        <v>19</v>
      </c>
      <c r="C15" s="1" t="s">
        <v>94</v>
      </c>
      <c r="D15" s="13" t="s">
        <v>148</v>
      </c>
      <c r="E15" s="1" t="s">
        <v>53</v>
      </c>
      <c r="F15" s="15" t="s">
        <v>64</v>
      </c>
      <c r="G15" s="7">
        <f>0</f>
        <v>0</v>
      </c>
      <c r="H15" s="7">
        <f>0</f>
        <v>0</v>
      </c>
      <c r="I15" s="7">
        <f>1508400</f>
        <v>1508400</v>
      </c>
      <c r="J15" s="7">
        <f>1567360</f>
        <v>1567360</v>
      </c>
      <c r="K15" s="7">
        <f>1567360</f>
        <v>1567360</v>
      </c>
    </row>
    <row r="16" spans="1:11" ht="151.5" customHeight="1">
      <c r="A16" s="1" t="s">
        <v>25</v>
      </c>
      <c r="B16" s="1" t="s">
        <v>19</v>
      </c>
      <c r="C16" s="1" t="s">
        <v>140</v>
      </c>
      <c r="D16" s="13" t="s">
        <v>96</v>
      </c>
      <c r="E16" s="1" t="s">
        <v>53</v>
      </c>
      <c r="F16" s="15" t="s">
        <v>65</v>
      </c>
      <c r="G16" s="7">
        <f>-152721.01</f>
        <v>-152721.01</v>
      </c>
      <c r="H16" s="7">
        <f>-160907.67</f>
        <v>-160907.67</v>
      </c>
      <c r="I16" s="7">
        <f>0</f>
        <v>0</v>
      </c>
      <c r="J16" s="7">
        <f>0</f>
        <v>0</v>
      </c>
      <c r="K16" s="7">
        <f>0</f>
        <v>0</v>
      </c>
    </row>
    <row r="17" spans="1:11" ht="151.5" customHeight="1">
      <c r="A17" s="1" t="s">
        <v>26</v>
      </c>
      <c r="B17" s="1" t="s">
        <v>19</v>
      </c>
      <c r="C17" s="1" t="s">
        <v>140</v>
      </c>
      <c r="D17" s="13" t="s">
        <v>149</v>
      </c>
      <c r="E17" s="1" t="s">
        <v>53</v>
      </c>
      <c r="F17" s="15" t="s">
        <v>66</v>
      </c>
      <c r="G17" s="7">
        <f>0</f>
        <v>0</v>
      </c>
      <c r="H17" s="7">
        <f>0</f>
        <v>0</v>
      </c>
      <c r="I17" s="7">
        <f>-163770</f>
        <v>-163770</v>
      </c>
      <c r="J17" s="7">
        <f>-183990</f>
        <v>-183990</v>
      </c>
      <c r="K17" s="7">
        <f>-183990</f>
        <v>-183990</v>
      </c>
    </row>
    <row r="18" spans="1:11" ht="93" customHeight="1">
      <c r="A18" s="1" t="s">
        <v>27</v>
      </c>
      <c r="B18" s="1" t="s">
        <v>31</v>
      </c>
      <c r="C18" s="1" t="s">
        <v>29</v>
      </c>
      <c r="D18" s="13" t="s">
        <v>30</v>
      </c>
      <c r="E18" s="14" t="s">
        <v>54</v>
      </c>
      <c r="F18" s="15" t="s">
        <v>67</v>
      </c>
      <c r="G18" s="7">
        <f>950693.21</f>
        <v>950693.21</v>
      </c>
      <c r="H18" s="7">
        <f>1034636.3</f>
        <v>1034636.3</v>
      </c>
      <c r="I18" s="7">
        <f>1250000</f>
        <v>1250000</v>
      </c>
      <c r="J18" s="7">
        <f>1250000</f>
        <v>1250000</v>
      </c>
      <c r="K18" s="7">
        <f>1250000</f>
        <v>1250000</v>
      </c>
    </row>
    <row r="19" spans="1:11" ht="92.25" customHeight="1">
      <c r="A19" s="1" t="s">
        <v>112</v>
      </c>
      <c r="B19" s="1" t="s">
        <v>31</v>
      </c>
      <c r="C19" s="1" t="s">
        <v>32</v>
      </c>
      <c r="D19" s="13" t="s">
        <v>33</v>
      </c>
      <c r="E19" s="14" t="s">
        <v>54</v>
      </c>
      <c r="F19" s="15" t="s">
        <v>113</v>
      </c>
      <c r="G19" s="7">
        <f>1349777.77</f>
        <v>1349777.77</v>
      </c>
      <c r="H19" s="7">
        <f>694771.88</f>
        <v>694771.88</v>
      </c>
      <c r="I19" s="7">
        <f>1100000</f>
        <v>1100000</v>
      </c>
      <c r="J19" s="7">
        <f>1100000</f>
        <v>1100000</v>
      </c>
      <c r="K19" s="7">
        <f>1100000</f>
        <v>1100000</v>
      </c>
    </row>
    <row r="20" spans="1:11" ht="91.5" customHeight="1">
      <c r="A20" s="1" t="s">
        <v>76</v>
      </c>
      <c r="B20" s="1" t="s">
        <v>31</v>
      </c>
      <c r="C20" s="1" t="s">
        <v>34</v>
      </c>
      <c r="D20" s="13" t="s">
        <v>35</v>
      </c>
      <c r="E20" s="14" t="s">
        <v>54</v>
      </c>
      <c r="F20" s="15" t="s">
        <v>80</v>
      </c>
      <c r="G20" s="7">
        <f>1544000</f>
        <v>1544000</v>
      </c>
      <c r="H20" s="7">
        <f>573598.35</f>
        <v>573598.35</v>
      </c>
      <c r="I20" s="7">
        <f>1650000</f>
        <v>1650000</v>
      </c>
      <c r="J20" s="7">
        <f>1650000</f>
        <v>1650000</v>
      </c>
      <c r="K20" s="7">
        <f>1650000</f>
        <v>1650000</v>
      </c>
    </row>
    <row r="21" spans="1:11" ht="150.75" customHeight="1">
      <c r="A21" s="1" t="s">
        <v>28</v>
      </c>
      <c r="B21" s="1" t="s">
        <v>38</v>
      </c>
      <c r="C21" s="1" t="s">
        <v>36</v>
      </c>
      <c r="D21" s="13" t="s">
        <v>37</v>
      </c>
      <c r="E21" s="1" t="s">
        <v>52</v>
      </c>
      <c r="F21" s="15" t="s">
        <v>68</v>
      </c>
      <c r="G21" s="7">
        <f>992138.96</f>
        <v>992138.96</v>
      </c>
      <c r="H21" s="7">
        <f>1097230.07</f>
        <v>1097230.07</v>
      </c>
      <c r="I21" s="7">
        <f>900000</f>
        <v>900000</v>
      </c>
      <c r="J21" s="7">
        <f>900000</f>
        <v>900000</v>
      </c>
      <c r="K21" s="7">
        <f>900000</f>
        <v>900000</v>
      </c>
    </row>
    <row r="22" spans="1:11" ht="152.25" customHeight="1">
      <c r="A22" s="1" t="s">
        <v>77</v>
      </c>
      <c r="B22" s="1" t="s">
        <v>38</v>
      </c>
      <c r="C22" s="1" t="s">
        <v>98</v>
      </c>
      <c r="D22" s="13" t="s">
        <v>40</v>
      </c>
      <c r="E22" s="1" t="s">
        <v>52</v>
      </c>
      <c r="F22" s="15" t="s">
        <v>81</v>
      </c>
      <c r="G22" s="7">
        <f>173160.66</f>
        <v>173160.66</v>
      </c>
      <c r="H22" s="7">
        <f>173160.66</f>
        <v>173160.66</v>
      </c>
      <c r="I22" s="7">
        <f>150000</f>
        <v>150000</v>
      </c>
      <c r="J22" s="7">
        <f>150000</f>
        <v>150000</v>
      </c>
      <c r="K22" s="7">
        <f>150000</f>
        <v>150000</v>
      </c>
    </row>
    <row r="23" spans="1:11" ht="150.75" customHeight="1">
      <c r="A23" s="1" t="s">
        <v>78</v>
      </c>
      <c r="B23" s="1" t="s">
        <v>38</v>
      </c>
      <c r="C23" s="1" t="s">
        <v>99</v>
      </c>
      <c r="D23" s="13" t="s">
        <v>41</v>
      </c>
      <c r="E23" s="1" t="s">
        <v>52</v>
      </c>
      <c r="F23" s="15" t="s">
        <v>82</v>
      </c>
      <c r="G23" s="7">
        <f>1697196.53</f>
        <v>1697196.53</v>
      </c>
      <c r="H23" s="7">
        <f>1241884.48</f>
        <v>1241884.48</v>
      </c>
      <c r="I23" s="7">
        <f>1000000</f>
        <v>1000000</v>
      </c>
      <c r="J23" s="7">
        <f>1000000</f>
        <v>1000000</v>
      </c>
      <c r="K23" s="7">
        <f>1000000</f>
        <v>1000000</v>
      </c>
    </row>
    <row r="24" spans="1:11" ht="150.75" customHeight="1">
      <c r="A24" s="1" t="s">
        <v>39</v>
      </c>
      <c r="B24" s="1" t="s">
        <v>120</v>
      </c>
      <c r="C24" s="1" t="s">
        <v>126</v>
      </c>
      <c r="D24" s="13" t="s">
        <v>122</v>
      </c>
      <c r="E24" s="1" t="s">
        <v>52</v>
      </c>
      <c r="F24" s="15" t="s">
        <v>69</v>
      </c>
      <c r="G24" s="7">
        <f>4000</f>
        <v>4000</v>
      </c>
      <c r="H24" s="7">
        <f>4000</f>
        <v>4000</v>
      </c>
      <c r="I24" s="7">
        <f>0</f>
        <v>0</v>
      </c>
      <c r="J24" s="7">
        <f>0</f>
        <v>0</v>
      </c>
      <c r="K24" s="7">
        <f>0</f>
        <v>0</v>
      </c>
    </row>
    <row r="25" spans="1:11" ht="120" customHeight="1">
      <c r="A25" s="1" t="s">
        <v>79</v>
      </c>
      <c r="B25" s="1" t="s">
        <v>120</v>
      </c>
      <c r="C25" s="1" t="s">
        <v>121</v>
      </c>
      <c r="D25" s="13" t="s">
        <v>122</v>
      </c>
      <c r="E25" s="1" t="s">
        <v>123</v>
      </c>
      <c r="F25" s="15" t="s">
        <v>83</v>
      </c>
      <c r="G25" s="7">
        <f>769946.12</f>
        <v>769946.12</v>
      </c>
      <c r="H25" s="7">
        <f>769946.12</f>
        <v>769946.12</v>
      </c>
      <c r="I25" s="7">
        <f>0</f>
        <v>0</v>
      </c>
      <c r="J25" s="7">
        <f>0</f>
        <v>0</v>
      </c>
      <c r="K25" s="7">
        <f>0</f>
        <v>0</v>
      </c>
    </row>
    <row r="26" spans="1:11" ht="150.75" customHeight="1">
      <c r="A26" s="1" t="s">
        <v>103</v>
      </c>
      <c r="B26" s="1" t="s">
        <v>42</v>
      </c>
      <c r="C26" s="1" t="s">
        <v>124</v>
      </c>
      <c r="D26" s="13" t="s">
        <v>125</v>
      </c>
      <c r="E26" s="1" t="s">
        <v>52</v>
      </c>
      <c r="F26" s="15" t="s">
        <v>104</v>
      </c>
      <c r="G26" s="7">
        <f>206222.23</f>
        <v>206222.23</v>
      </c>
      <c r="H26" s="7">
        <f>274489.21</f>
        <v>274489.21</v>
      </c>
      <c r="I26" s="7">
        <f>0</f>
        <v>0</v>
      </c>
      <c r="J26" s="7">
        <f>0</f>
        <v>0</v>
      </c>
      <c r="K26" s="7">
        <f>0</f>
        <v>0</v>
      </c>
    </row>
    <row r="27" spans="1:11" ht="150">
      <c r="A27" s="1" t="s">
        <v>105</v>
      </c>
      <c r="B27" s="1" t="s">
        <v>42</v>
      </c>
      <c r="C27" s="1" t="s">
        <v>43</v>
      </c>
      <c r="D27" s="13" t="s">
        <v>44</v>
      </c>
      <c r="E27" s="1" t="s">
        <v>52</v>
      </c>
      <c r="F27" s="15" t="s">
        <v>106</v>
      </c>
      <c r="G27" s="7">
        <f>450063.69</f>
        <v>450063.69</v>
      </c>
      <c r="H27" s="7">
        <f>450063.69</f>
        <v>450063.69</v>
      </c>
      <c r="I27" s="7">
        <f>40000</f>
        <v>40000</v>
      </c>
      <c r="J27" s="7">
        <f>40000</f>
        <v>40000</v>
      </c>
      <c r="K27" s="7">
        <f>40000</f>
        <v>40000</v>
      </c>
    </row>
    <row r="28" spans="1:11" ht="122.25" customHeight="1">
      <c r="A28" s="1" t="s">
        <v>45</v>
      </c>
      <c r="B28" s="1" t="s">
        <v>75</v>
      </c>
      <c r="C28" s="1" t="s">
        <v>141</v>
      </c>
      <c r="D28" s="13" t="s">
        <v>142</v>
      </c>
      <c r="E28" s="1" t="s">
        <v>123</v>
      </c>
      <c r="F28" s="15" t="s">
        <v>70</v>
      </c>
      <c r="G28" s="7">
        <f>0</f>
        <v>0</v>
      </c>
      <c r="H28" s="7">
        <f>1000</f>
        <v>1000</v>
      </c>
      <c r="I28" s="7">
        <f>0</f>
        <v>0</v>
      </c>
      <c r="J28" s="7">
        <f>0</f>
        <v>0</v>
      </c>
      <c r="K28" s="7">
        <f>0</f>
        <v>0</v>
      </c>
    </row>
    <row r="29" spans="1:11" ht="106.5" customHeight="1">
      <c r="A29" s="1" t="s">
        <v>127</v>
      </c>
      <c r="B29" s="1" t="s">
        <v>75</v>
      </c>
      <c r="C29" s="1" t="s">
        <v>100</v>
      </c>
      <c r="D29" s="13" t="s">
        <v>101</v>
      </c>
      <c r="E29" s="1" t="s">
        <v>50</v>
      </c>
      <c r="F29" s="15" t="s">
        <v>128</v>
      </c>
      <c r="G29" s="7">
        <f>30000</f>
        <v>30000</v>
      </c>
      <c r="H29" s="7">
        <f>30000</f>
        <v>30000</v>
      </c>
      <c r="I29" s="7">
        <f>5000</f>
        <v>5000</v>
      </c>
      <c r="J29" s="7">
        <f>0</f>
        <v>0</v>
      </c>
      <c r="K29" s="7">
        <f>0</f>
        <v>0</v>
      </c>
    </row>
    <row r="30" spans="1:11" ht="106.5" customHeight="1">
      <c r="A30" s="1" t="s">
        <v>129</v>
      </c>
      <c r="B30" s="1" t="s">
        <v>109</v>
      </c>
      <c r="C30" s="14" t="s">
        <v>110</v>
      </c>
      <c r="D30" s="13" t="s">
        <v>111</v>
      </c>
      <c r="E30" s="1" t="s">
        <v>50</v>
      </c>
      <c r="F30" s="15" t="s">
        <v>130</v>
      </c>
      <c r="G30" s="7">
        <f>30680.56</f>
        <v>30680.56</v>
      </c>
      <c r="H30" s="7">
        <f>30680.56</f>
        <v>30680.56</v>
      </c>
      <c r="I30" s="7">
        <f>0</f>
        <v>0</v>
      </c>
      <c r="J30" s="7">
        <f>0</f>
        <v>0</v>
      </c>
      <c r="K30" s="7">
        <f>0</f>
        <v>0</v>
      </c>
    </row>
    <row r="31" spans="1:11" ht="124.5" customHeight="1">
      <c r="A31" s="16" t="s">
        <v>131</v>
      </c>
      <c r="B31" s="1" t="s">
        <v>46</v>
      </c>
      <c r="C31" s="1" t="s">
        <v>89</v>
      </c>
      <c r="D31" s="13" t="s">
        <v>102</v>
      </c>
      <c r="E31" s="1" t="s">
        <v>51</v>
      </c>
      <c r="F31" s="15" t="s">
        <v>134</v>
      </c>
      <c r="G31" s="7">
        <f>22292900</f>
        <v>22292900</v>
      </c>
      <c r="H31" s="7">
        <f>18577418</f>
        <v>18577418</v>
      </c>
      <c r="I31" s="7">
        <f>0</f>
        <v>0</v>
      </c>
      <c r="J31" s="7">
        <f>0</f>
        <v>0</v>
      </c>
      <c r="K31" s="7">
        <f>0</f>
        <v>0</v>
      </c>
    </row>
    <row r="32" spans="1:11" ht="124.5" customHeight="1">
      <c r="A32" s="16" t="s">
        <v>133</v>
      </c>
      <c r="B32" s="1" t="s">
        <v>46</v>
      </c>
      <c r="C32" s="1" t="s">
        <v>89</v>
      </c>
      <c r="D32" s="13" t="s">
        <v>150</v>
      </c>
      <c r="E32" s="1" t="s">
        <v>51</v>
      </c>
      <c r="F32" s="15" t="s">
        <v>135</v>
      </c>
      <c r="G32" s="7">
        <f>0</f>
        <v>0</v>
      </c>
      <c r="H32" s="7">
        <f>0</f>
        <v>0</v>
      </c>
      <c r="I32" s="7">
        <f>18572900</f>
        <v>18572900</v>
      </c>
      <c r="J32" s="7">
        <f>18164100</f>
        <v>18164100</v>
      </c>
      <c r="K32" s="7">
        <f>18164100</f>
        <v>18164100</v>
      </c>
    </row>
    <row r="33" spans="1:11" ht="122.25" customHeight="1">
      <c r="A33" s="1" t="s">
        <v>136</v>
      </c>
      <c r="B33" s="1" t="s">
        <v>46</v>
      </c>
      <c r="C33" s="1" t="s">
        <v>88</v>
      </c>
      <c r="D33" s="13" t="s">
        <v>47</v>
      </c>
      <c r="E33" s="1" t="s">
        <v>51</v>
      </c>
      <c r="F33" s="15" t="s">
        <v>137</v>
      </c>
      <c r="G33" s="7">
        <f>2890150</f>
        <v>2890150</v>
      </c>
      <c r="H33" s="7">
        <f>2408460</f>
        <v>2408460</v>
      </c>
      <c r="I33" s="7">
        <f>3176948.05</f>
        <v>3176948.05</v>
      </c>
      <c r="J33" s="7">
        <f>0</f>
        <v>0</v>
      </c>
      <c r="K33" s="7">
        <f>0</f>
        <v>0</v>
      </c>
    </row>
    <row r="34" spans="1:11" ht="121.5" customHeight="1">
      <c r="A34" s="1" t="s">
        <v>144</v>
      </c>
      <c r="B34" s="1" t="s">
        <v>46</v>
      </c>
      <c r="C34" s="1" t="s">
        <v>87</v>
      </c>
      <c r="D34" s="13" t="s">
        <v>48</v>
      </c>
      <c r="E34" s="1" t="s">
        <v>50</v>
      </c>
      <c r="F34" s="15" t="s">
        <v>143</v>
      </c>
      <c r="G34" s="7">
        <f>3284665.36</f>
        <v>3284665.36</v>
      </c>
      <c r="H34" s="7">
        <f>3284665.36</f>
        <v>3284665.36</v>
      </c>
      <c r="I34" s="7">
        <f>3485085.62</f>
        <v>3485085.62</v>
      </c>
      <c r="J34" s="7">
        <f>0</f>
        <v>0</v>
      </c>
      <c r="K34" s="7">
        <f>0</f>
        <v>0</v>
      </c>
    </row>
    <row r="35" spans="1:11" ht="121.5" customHeight="1">
      <c r="A35" s="1" t="s">
        <v>151</v>
      </c>
      <c r="B35" s="1" t="s">
        <v>46</v>
      </c>
      <c r="C35" s="26" t="s">
        <v>138</v>
      </c>
      <c r="D35" s="25" t="s">
        <v>139</v>
      </c>
      <c r="E35" s="1" t="s">
        <v>50</v>
      </c>
      <c r="F35" s="15" t="s">
        <v>152</v>
      </c>
      <c r="G35" s="7">
        <f>43993.55</f>
        <v>43993.55</v>
      </c>
      <c r="H35" s="7">
        <f>0</f>
        <v>0</v>
      </c>
      <c r="I35" s="7">
        <f>0</f>
        <v>0</v>
      </c>
      <c r="J35" s="7">
        <f>0</f>
        <v>0</v>
      </c>
      <c r="K35" s="7">
        <f>0</f>
        <v>0</v>
      </c>
    </row>
    <row r="36" spans="1:11" ht="121.5" customHeight="1">
      <c r="A36" s="1" t="s">
        <v>153</v>
      </c>
      <c r="B36" s="1" t="s">
        <v>46</v>
      </c>
      <c r="C36" s="1" t="s">
        <v>86</v>
      </c>
      <c r="D36" s="13" t="s">
        <v>97</v>
      </c>
      <c r="E36" s="1" t="s">
        <v>50</v>
      </c>
      <c r="F36" s="15" t="s">
        <v>154</v>
      </c>
      <c r="G36" s="7">
        <f>8249999.89</f>
        <v>8249999.89</v>
      </c>
      <c r="H36" s="7">
        <f>8046376.5</f>
        <v>8046376.5</v>
      </c>
      <c r="I36" s="7">
        <f>1500000</f>
        <v>1500000</v>
      </c>
      <c r="J36" s="7">
        <f>0</f>
        <v>0</v>
      </c>
      <c r="K36" s="7">
        <f>0</f>
        <v>0</v>
      </c>
    </row>
    <row r="37" spans="1:11" ht="120" customHeight="1">
      <c r="A37" s="1" t="s">
        <v>155</v>
      </c>
      <c r="B37" s="1" t="s">
        <v>46</v>
      </c>
      <c r="C37" s="1" t="s">
        <v>85</v>
      </c>
      <c r="D37" s="13" t="s">
        <v>49</v>
      </c>
      <c r="E37" s="1" t="s">
        <v>50</v>
      </c>
      <c r="F37" s="15" t="s">
        <v>156</v>
      </c>
      <c r="G37" s="7">
        <f>7640382.86</f>
        <v>7640382.86</v>
      </c>
      <c r="H37" s="7">
        <f>7065122.36</f>
        <v>7065122.36</v>
      </c>
      <c r="I37" s="7">
        <f>6362604</f>
        <v>6362604</v>
      </c>
      <c r="J37" s="7">
        <f>0</f>
        <v>0</v>
      </c>
      <c r="K37" s="7">
        <f>0</f>
        <v>0</v>
      </c>
    </row>
    <row r="38" spans="1:11" ht="120" customHeight="1">
      <c r="A38" s="1" t="s">
        <v>157</v>
      </c>
      <c r="B38" s="1" t="s">
        <v>46</v>
      </c>
      <c r="C38" s="1" t="s">
        <v>132</v>
      </c>
      <c r="D38" s="13" t="s">
        <v>49</v>
      </c>
      <c r="E38" s="1" t="s">
        <v>123</v>
      </c>
      <c r="F38" s="15" t="s">
        <v>158</v>
      </c>
      <c r="G38" s="7">
        <f>7700474.84</f>
        <v>7700474.84</v>
      </c>
      <c r="H38" s="7">
        <f>2393187.37</f>
        <v>2393187.37</v>
      </c>
      <c r="I38" s="7">
        <f>0</f>
        <v>0</v>
      </c>
      <c r="J38" s="7">
        <f>0</f>
        <v>0</v>
      </c>
      <c r="K38" s="7">
        <f>0</f>
        <v>0</v>
      </c>
    </row>
    <row r="39" spans="1:11" ht="121.5" customHeight="1">
      <c r="A39" s="1" t="s">
        <v>159</v>
      </c>
      <c r="B39" s="1" t="s">
        <v>46</v>
      </c>
      <c r="C39" s="1" t="s">
        <v>107</v>
      </c>
      <c r="D39" s="13" t="s">
        <v>108</v>
      </c>
      <c r="E39" s="1" t="s">
        <v>50</v>
      </c>
      <c r="F39" s="15" t="s">
        <v>160</v>
      </c>
      <c r="G39" s="7">
        <f>21258340.8</f>
        <v>21258340.8</v>
      </c>
      <c r="H39" s="7">
        <f>21181040.4</f>
        <v>21181040.4</v>
      </c>
      <c r="I39" s="7">
        <f>0</f>
        <v>0</v>
      </c>
      <c r="J39" s="7">
        <f>0</f>
        <v>0</v>
      </c>
      <c r="K39" s="7">
        <f>0</f>
        <v>0</v>
      </c>
    </row>
    <row r="40" spans="5:11" s="9" customFormat="1" ht="14.25">
      <c r="E40" s="17" t="s">
        <v>55</v>
      </c>
      <c r="F40" s="18"/>
      <c r="G40" s="8">
        <f>SUM(G7:G39)</f>
        <v>123700447.85</v>
      </c>
      <c r="H40" s="8">
        <f>SUM(H7:H39)</f>
        <v>103879215.42999998</v>
      </c>
      <c r="I40" s="8">
        <f>SUM(I7:I39)</f>
        <v>85768807.67</v>
      </c>
      <c r="J40" s="8">
        <f>SUM(J7:J39)</f>
        <v>70918090</v>
      </c>
      <c r="K40" s="8">
        <f>SUM(K7:K39)</f>
        <v>70918090</v>
      </c>
    </row>
    <row r="41" spans="1:11" s="19" customFormat="1" ht="10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s="4" customFormat="1" ht="71.25" customHeight="1">
      <c r="A42" s="33" t="s">
        <v>72</v>
      </c>
      <c r="B42" s="33"/>
      <c r="C42" s="33"/>
      <c r="D42" s="2" t="s">
        <v>74</v>
      </c>
      <c r="E42" s="3" t="s">
        <v>73</v>
      </c>
      <c r="G42" s="5"/>
      <c r="H42" s="5"/>
      <c r="I42" s="5"/>
      <c r="J42" s="5"/>
      <c r="K42" s="5"/>
    </row>
    <row r="43" spans="1:11" ht="15">
      <c r="A43" s="20"/>
      <c r="B43" s="21"/>
      <c r="C43" s="22"/>
      <c r="G43" s="23"/>
      <c r="H43" s="23"/>
      <c r="I43" s="23"/>
      <c r="J43" s="23"/>
      <c r="K43" s="23"/>
    </row>
    <row r="44" spans="1:11" ht="15.75">
      <c r="A44" s="27" t="s">
        <v>145</v>
      </c>
      <c r="C44" s="22"/>
      <c r="G44" s="23"/>
      <c r="H44" s="23"/>
      <c r="I44" s="23"/>
      <c r="J44" s="23"/>
      <c r="K44" s="23"/>
    </row>
    <row r="45" spans="3:11" ht="15">
      <c r="C45" s="24" t="s">
        <v>71</v>
      </c>
      <c r="G45" s="23"/>
      <c r="H45" s="23"/>
      <c r="I45" s="23"/>
      <c r="J45" s="23"/>
      <c r="K45" s="23"/>
    </row>
  </sheetData>
  <sheetProtection/>
  <mergeCells count="12">
    <mergeCell ref="H4:H5"/>
    <mergeCell ref="I4:K4"/>
    <mergeCell ref="A41:K41"/>
    <mergeCell ref="A42:C42"/>
    <mergeCell ref="A1:K1"/>
    <mergeCell ref="A2:K2"/>
    <mergeCell ref="A4:A5"/>
    <mergeCell ref="B4:B5"/>
    <mergeCell ref="C4:D4"/>
    <mergeCell ref="E4:E5"/>
    <mergeCell ref="F4:F5"/>
    <mergeCell ref="G4:G5"/>
  </mergeCells>
  <hyperlinks>
    <hyperlink ref="D35" r:id="rId1" display="consultantplus://offline/ref=BC496DE9CD4DD003661B85EECB459202B24F443C3C79CE04281008BB91661C22366CD21F0BA999D209757CC0162924231C1433DF9ECCCD035BLBN"/>
  </hyperlinks>
  <printOptions/>
  <pageMargins left="0.9448818897637796" right="0.1968503937007874" top="0.3937007874015748" bottom="0.3937007874015748" header="0.31496062992125984" footer="0.31496062992125984"/>
  <pageSetup horizontalDpi="180" verticalDpi="18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2021-11-10T13:44:13Z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