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<sst xmlns="http://schemas.openxmlformats.org/spreadsheetml/2006/main" count="398" uniqueCount="336">
  <si>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</si>
  <si>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</si>
  <si>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</si>
  <si>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</si>
  <si>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</si>
  <si>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</si>
  <si>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</si>
  <si>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</si>
  <si>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</si>
  <si>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</si>
  <si>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</si>
  <si>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</si>
  <si>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</si>
  <si>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</si>
  <si>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</si>
  <si>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</si>
  <si>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</si>
  <si>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</si>
  <si>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</si>
  <si>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</si>
  <si>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</si>
  <si>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</si>
  <si>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</si>
  <si>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</si>
  <si>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</si>
  <si>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</si>
  <si>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</si>
  <si>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</si>
  <si>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</si>
  <si>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</si>
  <si>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</si>
  <si>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</si>
  <si>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</si>
  <si>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</si>
  <si>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</si>
  <si>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</si>
  <si>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</si>
  <si>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</si>
  <si>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</si>
  <si>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</si>
  <si>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</si>
  <si>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</si>
  <si>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</si>
  <si>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</si>
  <si>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</si>
  <si>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</si>
  <si>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</si>
  <si>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</si>
  <si>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</si>
  <si>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</si>
  <si>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</si>
  <si>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</si>
  <si>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</si>
  <si>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</si>
  <si>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</si>
  <si>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</si>
  <si>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</si>
  <si>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</si>
  <si>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</si>
  <si>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</si>
  <si>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</si>
  <si>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</si>
  <si>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</si>
  <si>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</si>
  <si>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</si>
  <si>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</si>
  <si>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</si>
  <si>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</si>
  <si>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</si>
  <si>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</si>
  <si>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</si>
  <si>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</si>
  <si>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</si>
  <si>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</si>
  <si>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</si>
  <si>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</si>
  <si>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</si>
  <si>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</si>
  <si>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</si>
  <si>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</si>
  <si>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</si>
  <si>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</si>
  <si>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</si>
  <si>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</si>
  <si>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</si>
  <si>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</si>
  <si>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</si>
  <si>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</si>
  <si>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</si>
  <si>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</si>
  <si>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</si>
  <si>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</si>
  <si>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</si>
  <si>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</si>
  <si>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</si>
  <si>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</si>
  <si>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</si>
  <si>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</si>
  <si>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</si>
  <si>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</si>
  <si>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</si>
  <si>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</si>
  <si>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</si>
  <si>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</si>
  <si>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</si>
  <si>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</si>
  <si>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</si>
  <si>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</si>
  <si>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</si>
  <si>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</si>
  <si>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</si>
  <si>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</si>
  <si>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</si>
  <si>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</si>
  <si>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</si>
  <si>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</si>
  <si>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</si>
  <si>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</si>
  <si>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</si>
  <si>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</si>
  <si>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</si>
  <si>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</si>
  <si>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</si>
  <si>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</si>
  <si>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</si>
  <si>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</si>
  <si>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</si>
  <si>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</si>
  <si>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</si>
  <si>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</si>
  <si>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</si>
  <si>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</si>
  <si>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</si>
  <si>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</si>
  <si>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</si>
  <si>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</si>
  <si>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</si>
  <si>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</si>
  <si>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</si>
  <si>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</si>
  <si>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</si>
  <si>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</si>
  <si>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</si>
  <si>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</si>
  <si>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</si>
  <si>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</si>
  <si>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</si>
  <si>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</si>
  <si>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</si>
  <si>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</si>
  <si>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</si>
  <si>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</si>
  <si>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</si>
  <si>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</si>
  <si>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</si>
  <si>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</si>
  <si>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</si>
  <si>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</si>
  <si>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</si>
  <si>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</si>
  <si>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</si>
  <si>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</si>
  <si>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</si>
  <si>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</si>
  <si>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</si>
  <si>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</si>
  <si>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</si>
  <si>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</si>
  <si>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</si>
  <si>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</si>
  <si>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</si>
  <si>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</si>
  <si>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</si>
  <si>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</si>
  <si>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</si>
  <si>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</si>
  <si>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</si>
  <si>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</si>
  <si>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</si>
  <si>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</si>
  <si>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</si>
  <si>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</si>
  <si>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</si>
  <si>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</si>
  <si>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</si>
  <si>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</si>
  <si>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</si>
  <si>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</si>
  <si>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</si>
  <si>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</si>
  <si>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</si>
  <si>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</si>
  <si>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</si>
  <si>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</si>
  <si>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</si>
  <si>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</si>
  <si>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</si>
  <si>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</si>
  <si>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</si>
  <si>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</si>
  <si>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</si>
  <si>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</si>
  <si>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</si>
  <si>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</si>
  <si>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</si>
  <si>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</si>
  <si>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</si>
  <si>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</si>
  <si>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</si>
  <si>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</si>
  <si>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</si>
  <si>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</si>
  <si>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</si>
  <si>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</si>
  <si>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</si>
  <si>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</si>
  <si>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</si>
  <si>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</si>
  <si>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</si>
  <si>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</si>
  <si>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</si>
  <si>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</si>
  <si>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</si>
  <si>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</si>
  <si>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</si>
  <si>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</si>
  <si>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</si>
  <si>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</si>
  <si>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</si>
  <si>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</si>
  <si>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</si>
  <si>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</si>
  <si>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</si>
  <si>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</si>
  <si>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</si>
  <si>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</si>
  <si>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</si>
  <si>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</si>
  <si>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</si>
  <si>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</si>
  <si>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</si>
  <si>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</si>
  <si>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</si>
  <si>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</si>
  <si>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000 2 02 25169 05 0000 150</t>
  </si>
  <si>
    <t>039 2 02 25169 05 0000 150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</si>
  <si>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</si>
  <si>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</si>
  <si>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</si>
  <si>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</si>
  <si>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</si>
  <si>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</si>
  <si>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</si>
  <si>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</si>
  <si>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</si>
  <si>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</si>
  <si>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</si>
  <si>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</si>
  <si>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</si>
  <si>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</si>
  <si>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</si>
  <si>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</si>
  <si>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</si>
  <si>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</si>
  <si>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</si>
  <si>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</si>
  <si>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</si>
  <si>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</si>
  <si>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</si>
  <si>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</si>
  <si>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</si>
  <si>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</si>
  <si>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</si>
  <si>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</si>
  <si>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</si>
  <si>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</si>
  <si>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</si>
  <si>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</si>
  <si>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</si>
  <si>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</si>
  <si>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>Приложение № 1</t>
  </si>
  <si>
    <t>Доходы бюджета Южского муниципального района по кодам классификации доходов бюджетов за 1 квартал 2020 года</t>
  </si>
  <si>
    <t>Утвержденные бюджетные назначения (руб.)</t>
  </si>
  <si>
    <t>Процент исполнения (%)</t>
  </si>
  <si>
    <t>к постановлению администрации</t>
  </si>
  <si>
    <t>Южского муниципального района</t>
  </si>
  <si>
    <t>Исполнено за 1 квартал 2020 года (руб.)</t>
  </si>
  <si>
    <t xml:space="preserve">НАЛОГИ, СБОРЫ И РЕГУЛЯРНЫЕ ПЛАТЕЖИ ЗА ПОЛЬЗОВАНИЕ ПРИРОДНЫМИ РЕСУРСАМИ
</t>
  </si>
  <si>
    <t>000 1 07 00000 00 0000 000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</si>
  <si>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</si>
  <si>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</si>
  <si>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</si>
  <si>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</si>
  <si>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</si>
  <si>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000 1 16 01050 01 0000 140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</si>
  <si>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</si>
  <si>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000 1 16 01053 01 0000 140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</si>
  <si>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</si>
  <si>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023 1 16 01053 01 0000 140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</si>
  <si>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</si>
  <si>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</si>
  <si>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</si>
  <si>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</si>
  <si>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</si>
  <si>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</si>
  <si>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</si>
  <si>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</si>
  <si>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</si>
  <si>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</si>
  <si>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</si>
  <si>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</si>
  <si>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</si>
  <si>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</si>
  <si>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</si>
  <si>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>042 1 16 01193 01 0000 140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</si>
  <si>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</si>
  <si>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</si>
  <si>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</si>
  <si>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</si>
  <si>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</si>
  <si>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
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</si>
  <si>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</si>
  <si>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</si>
  <si>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</si>
  <si>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035 1 16 10123 01 0000 140
</t>
  </si>
  <si>
    <t xml:space="preserve">188 1 16 10123 01 0000 140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</si>
  <si>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</si>
  <si>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</si>
  <si>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</si>
  <si>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</si>
  <si>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</si>
  <si>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</si>
  <si>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</si>
  <si>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</si>
  <si>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3"/>
        <color indexed="56"/>
        <rFont val="Times New Roman"/>
        <family val="1"/>
      </rPr>
      <t xml:space="preserve"> </t>
    </r>
    <r>
      <rPr>
        <sz val="13"/>
        <rFont val="Times New Roman"/>
        <family val="1"/>
      </rPr>
      <t xml:space="preserve">
</t>
    </r>
  </si>
  <si>
    <t>от 20.04.2020 № 308-п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</si>
</sst>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zoomScalePageLayoutView="0" workbookViewId="0" topLeftCell="A1">
      <selection activeCell="B10" sqref="B10:C11"/>
    </sheetView>
  </sheetViews>
  <sheetFormatPr defaultColWidth="9.125" defaultRowHeight="12.75"/>
  <cols>
    <col min="1" max="1" width="35.625" style="2" customWidth="1"/>
    <col min="2" max="2" width="48.50390625" style="3" customWidth="1"/>
    <col min="3" max="3" width="19.50390625" style="3" customWidth="1"/>
    <col min="4" max="4" width="19.50390625" style="5" customWidth="1"/>
    <col min="5" max="5" width="20.00390625" style="3" customWidth="1"/>
    <col min="6" max="6" width="15.125" style="3" bestFit="1" customWidth="1"/>
    <col min="7" max="7" width="14.625" style="3" customWidth="1"/>
    <col min="8" max="8" width="14.125" style="3" customWidth="1"/>
    <col min="9" max="16384" width="9.125" style="3" customWidth="1"/>
  </cols>
  <sheetData>
    <row r="1" spans="3:5" ht="18">
      <c r="C1" s="55" t="s">
        <v>280</v>
      </c>
      <c r="D1" s="55"/>
      <c r="E1" s="55"/>
    </row>
    <row r="2" spans="3:5" ht="18">
      <c r="C2" s="55" t="s">
        <v>284</v>
      </c>
      <c r="D2" s="55"/>
      <c r="E2" s="55"/>
    </row>
    <row r="3" spans="3:5" ht="18">
      <c r="C3" s="55" t="s">
        <v>285</v>
      </c>
      <c r="D3" s="55"/>
      <c r="E3" s="55"/>
    </row>
    <row r="4" spans="3:5" ht="18">
      <c r="C4" s="55" t="s">
        <v>335</v>
      </c>
      <c r="D4" s="55"/>
      <c r="E4" s="55"/>
    </row>
    <row r="5" ht="18">
      <c r="C5" s="4"/>
    </row>
    <row r="6" ht="18">
      <c r="E6" s="4" t="s">
        <v>50</v>
      </c>
    </row>
    <row r="8" spans="1:5" ht="40.5" customHeight="1">
      <c r="A8" s="53" t="s">
        <v>281</v>
      </c>
      <c r="B8" s="53"/>
      <c r="C8" s="53"/>
      <c r="D8" s="53"/>
      <c r="E8" s="53"/>
    </row>
    <row r="9" spans="1:5" ht="18" customHeight="1">
      <c r="A9" s="54"/>
      <c r="B9" s="54"/>
      <c r="C9" s="54"/>
      <c r="D9" s="54"/>
      <c r="E9" s="54"/>
    </row>
    <row r="10" spans="1:5" ht="42.75" customHeight="1">
      <c r="A10" s="50" t="s">
        <v>48</v>
      </c>
      <c r="B10" s="52" t="s">
        <v>49</v>
      </c>
      <c r="C10" s="50" t="s">
        <v>282</v>
      </c>
      <c r="D10" s="50" t="s">
        <v>286</v>
      </c>
      <c r="E10" s="50" t="s">
        <v>283</v>
      </c>
    </row>
    <row r="11" spans="1:5" ht="30.75" customHeight="1">
      <c r="A11" s="51"/>
      <c r="B11" s="52"/>
      <c r="C11" s="51"/>
      <c r="D11" s="51"/>
      <c r="E11" s="51"/>
    </row>
    <row r="12" spans="1:5" ht="18">
      <c r="A12" s="7">
        <v>1</v>
      </c>
      <c r="B12" s="7">
        <v>2</v>
      </c>
      <c r="C12" s="8">
        <v>3</v>
      </c>
      <c r="D12" s="9">
        <v>4</v>
      </c>
      <c r="E12" s="9">
        <v>5</v>
      </c>
    </row>
    <row r="13" spans="1:5" ht="33">
      <c r="A13" s="21" t="s">
        <v>8</v>
      </c>
      <c r="B13" s="35" t="s">
        <v>96</v>
      </c>
      <c r="C13" s="10">
        <f>C14+C24+C38+C52++C59+C75+C86+C97+C108+C48</f>
        <v>64462482.28</v>
      </c>
      <c r="D13" s="10">
        <f>D14+D24+D38+D52++D59+D75+D86+D97+D108+D48</f>
        <v>14521332.69</v>
      </c>
      <c r="E13" s="10">
        <f>D13/C13*100</f>
        <v>22.526797256929957</v>
      </c>
    </row>
    <row r="14" spans="1:5" ht="18">
      <c r="A14" s="21" t="s">
        <v>9</v>
      </c>
      <c r="B14" s="35" t="s">
        <v>10</v>
      </c>
      <c r="C14" s="10">
        <f>C15</f>
        <v>51915090</v>
      </c>
      <c r="D14" s="10">
        <f>D15</f>
        <v>11179735.14</v>
      </c>
      <c r="E14" s="10">
        <f aca="true" t="shared" si="0" ref="E14:E77">D14/C14*100</f>
        <v>21.534654259484093</v>
      </c>
    </row>
    <row r="15" spans="1:5" ht="18">
      <c r="A15" s="6" t="s">
        <v>11</v>
      </c>
      <c r="B15" s="36" t="s">
        <v>12</v>
      </c>
      <c r="C15" s="11">
        <f>C16+C18+C22+C20</f>
        <v>51915090</v>
      </c>
      <c r="D15" s="11">
        <f>D16+D18+D22+D20</f>
        <v>11179735.14</v>
      </c>
      <c r="E15" s="11">
        <f t="shared" si="0"/>
        <v>21.534654259484093</v>
      </c>
    </row>
    <row r="16" spans="1:5" ht="121.5" customHeight="1">
      <c r="A16" s="6" t="s">
        <v>62</v>
      </c>
      <c r="B16" s="37" t="s">
        <v>163</v>
      </c>
      <c r="C16" s="12">
        <f>C17</f>
        <v>51302090</v>
      </c>
      <c r="D16" s="12">
        <f>D17</f>
        <v>11117855.74</v>
      </c>
      <c r="E16" s="11">
        <f t="shared" si="0"/>
        <v>21.67135050443364</v>
      </c>
    </row>
    <row r="17" spans="1:5" ht="123" customHeight="1">
      <c r="A17" s="6" t="s">
        <v>13</v>
      </c>
      <c r="B17" s="37" t="s">
        <v>163</v>
      </c>
      <c r="C17" s="12">
        <v>51302090</v>
      </c>
      <c r="D17" s="12">
        <v>11117855.74</v>
      </c>
      <c r="E17" s="11">
        <f t="shared" si="0"/>
        <v>21.67135050443364</v>
      </c>
    </row>
    <row r="18" spans="1:5" ht="184.5">
      <c r="A18" s="6" t="s">
        <v>63</v>
      </c>
      <c r="B18" s="37" t="s">
        <v>164</v>
      </c>
      <c r="C18" s="12">
        <f>C19</f>
        <v>160000</v>
      </c>
      <c r="D18" s="12">
        <f>D19</f>
        <v>3570.35</v>
      </c>
      <c r="E18" s="11">
        <f t="shared" si="0"/>
        <v>2.23146875</v>
      </c>
    </row>
    <row r="19" spans="1:5" ht="184.5">
      <c r="A19" s="6" t="s">
        <v>14</v>
      </c>
      <c r="B19" s="37" t="s">
        <v>164</v>
      </c>
      <c r="C19" s="12">
        <v>160000</v>
      </c>
      <c r="D19" s="12">
        <v>3570.35</v>
      </c>
      <c r="E19" s="11">
        <f t="shared" si="0"/>
        <v>2.23146875</v>
      </c>
    </row>
    <row r="20" spans="1:5" ht="81" customHeight="1">
      <c r="A20" s="6" t="s">
        <v>64</v>
      </c>
      <c r="B20" s="36" t="s">
        <v>165</v>
      </c>
      <c r="C20" s="13">
        <f>C21</f>
        <v>303000</v>
      </c>
      <c r="D20" s="13">
        <f>D21</f>
        <v>31870.05</v>
      </c>
      <c r="E20" s="11">
        <f t="shared" si="0"/>
        <v>10.518168316831684</v>
      </c>
    </row>
    <row r="21" spans="1:5" ht="75" customHeight="1">
      <c r="A21" s="6" t="s">
        <v>15</v>
      </c>
      <c r="B21" s="36" t="s">
        <v>165</v>
      </c>
      <c r="C21" s="13">
        <v>303000</v>
      </c>
      <c r="D21" s="13">
        <v>31870.05</v>
      </c>
      <c r="E21" s="11">
        <f t="shared" si="0"/>
        <v>10.518168316831684</v>
      </c>
    </row>
    <row r="22" spans="1:5" ht="138.75" customHeight="1">
      <c r="A22" s="6" t="s">
        <v>65</v>
      </c>
      <c r="B22" s="37" t="s">
        <v>166</v>
      </c>
      <c r="C22" s="13">
        <f>C23</f>
        <v>150000</v>
      </c>
      <c r="D22" s="13">
        <f>D23</f>
        <v>26439</v>
      </c>
      <c r="E22" s="11">
        <f t="shared" si="0"/>
        <v>17.626</v>
      </c>
    </row>
    <row r="23" spans="1:5" ht="138" customHeight="1">
      <c r="A23" s="6" t="s">
        <v>16</v>
      </c>
      <c r="B23" s="37" t="s">
        <v>166</v>
      </c>
      <c r="C23" s="13">
        <v>150000</v>
      </c>
      <c r="D23" s="13">
        <v>26439</v>
      </c>
      <c r="E23" s="11">
        <f t="shared" si="0"/>
        <v>17.626</v>
      </c>
    </row>
    <row r="24" spans="1:5" s="15" customFormat="1" ht="66.75">
      <c r="A24" s="22" t="s">
        <v>51</v>
      </c>
      <c r="B24" s="38" t="s">
        <v>57</v>
      </c>
      <c r="C24" s="14">
        <f>C25</f>
        <v>4360000</v>
      </c>
      <c r="D24" s="14">
        <f>D25</f>
        <v>1105134.7599999998</v>
      </c>
      <c r="E24" s="10">
        <f t="shared" si="0"/>
        <v>25.347127522935775</v>
      </c>
    </row>
    <row r="25" spans="1:5" ht="50.25">
      <c r="A25" s="8" t="s">
        <v>52</v>
      </c>
      <c r="B25" s="39" t="s">
        <v>167</v>
      </c>
      <c r="C25" s="13">
        <f>C26+C29+C32+C35</f>
        <v>4360000</v>
      </c>
      <c r="D25" s="13">
        <f>D26+D29+D32+D35</f>
        <v>1105134.7599999998</v>
      </c>
      <c r="E25" s="11">
        <f t="shared" si="0"/>
        <v>25.347127522935775</v>
      </c>
    </row>
    <row r="26" spans="1:5" ht="117">
      <c r="A26" s="8" t="s">
        <v>68</v>
      </c>
      <c r="B26" s="37" t="s">
        <v>168</v>
      </c>
      <c r="C26" s="13">
        <f>C27</f>
        <v>1808000</v>
      </c>
      <c r="D26" s="13">
        <f>D27</f>
        <v>501532.64</v>
      </c>
      <c r="E26" s="11">
        <f t="shared" si="0"/>
        <v>27.739637168141595</v>
      </c>
    </row>
    <row r="27" spans="1:5" ht="192" customHeight="1">
      <c r="A27" s="23" t="s">
        <v>133</v>
      </c>
      <c r="B27" s="37" t="s">
        <v>169</v>
      </c>
      <c r="C27" s="13">
        <f>C28</f>
        <v>1808000</v>
      </c>
      <c r="D27" s="13">
        <f>D28</f>
        <v>501532.64</v>
      </c>
      <c r="E27" s="11">
        <f t="shared" si="0"/>
        <v>27.739637168141595</v>
      </c>
    </row>
    <row r="28" spans="1:5" ht="184.5">
      <c r="A28" s="8" t="s">
        <v>134</v>
      </c>
      <c r="B28" s="37" t="s">
        <v>169</v>
      </c>
      <c r="C28" s="13">
        <v>1808000</v>
      </c>
      <c r="D28" s="13">
        <v>501532.64</v>
      </c>
      <c r="E28" s="11">
        <f t="shared" si="0"/>
        <v>27.739637168141595</v>
      </c>
    </row>
    <row r="29" spans="1:5" ht="150.75">
      <c r="A29" s="8" t="s">
        <v>67</v>
      </c>
      <c r="B29" s="37" t="s">
        <v>170</v>
      </c>
      <c r="C29" s="13">
        <f>C30</f>
        <v>18000</v>
      </c>
      <c r="D29" s="13">
        <f>D30</f>
        <v>3269.48</v>
      </c>
      <c r="E29" s="11">
        <f t="shared" si="0"/>
        <v>18.163777777777778</v>
      </c>
    </row>
    <row r="30" spans="1:5" ht="207" customHeight="1">
      <c r="A30" s="8" t="s">
        <v>136</v>
      </c>
      <c r="B30" s="37" t="s">
        <v>171</v>
      </c>
      <c r="C30" s="13">
        <f>C31</f>
        <v>18000</v>
      </c>
      <c r="D30" s="13">
        <f>D31</f>
        <v>3269.48</v>
      </c>
      <c r="E30" s="11">
        <f t="shared" si="0"/>
        <v>18.163777777777778</v>
      </c>
    </row>
    <row r="31" spans="1:5" ht="207" customHeight="1">
      <c r="A31" s="8" t="s">
        <v>135</v>
      </c>
      <c r="B31" s="37" t="s">
        <v>171</v>
      </c>
      <c r="C31" s="13">
        <v>18000</v>
      </c>
      <c r="D31" s="13">
        <v>3269.48</v>
      </c>
      <c r="E31" s="11">
        <f t="shared" si="0"/>
        <v>18.163777777777778</v>
      </c>
    </row>
    <row r="32" spans="1:5" ht="121.5" customHeight="1">
      <c r="A32" s="8" t="s">
        <v>66</v>
      </c>
      <c r="B32" s="37" t="s">
        <v>172</v>
      </c>
      <c r="C32" s="13">
        <f>C33</f>
        <v>2784000</v>
      </c>
      <c r="D32" s="13">
        <f>D33</f>
        <v>703927.72</v>
      </c>
      <c r="E32" s="11">
        <f t="shared" si="0"/>
        <v>25.28476005747126</v>
      </c>
    </row>
    <row r="33" spans="1:5" ht="184.5">
      <c r="A33" s="8" t="s">
        <v>137</v>
      </c>
      <c r="B33" s="37" t="s">
        <v>141</v>
      </c>
      <c r="C33" s="13">
        <f>C34</f>
        <v>2784000</v>
      </c>
      <c r="D33" s="13">
        <f>D34</f>
        <v>703927.72</v>
      </c>
      <c r="E33" s="11">
        <f t="shared" si="0"/>
        <v>25.28476005747126</v>
      </c>
    </row>
    <row r="34" spans="1:5" ht="184.5">
      <c r="A34" s="8" t="s">
        <v>138</v>
      </c>
      <c r="B34" s="37" t="s">
        <v>141</v>
      </c>
      <c r="C34" s="13">
        <v>2784000</v>
      </c>
      <c r="D34" s="13">
        <v>703927.72</v>
      </c>
      <c r="E34" s="11">
        <f t="shared" si="0"/>
        <v>25.28476005747126</v>
      </c>
    </row>
    <row r="35" spans="1:5" ht="126" customHeight="1">
      <c r="A35" s="8" t="s">
        <v>103</v>
      </c>
      <c r="B35" s="37" t="s">
        <v>173</v>
      </c>
      <c r="C35" s="13">
        <f>C36</f>
        <v>-250000</v>
      </c>
      <c r="D35" s="13">
        <f>D36</f>
        <v>-103595.08</v>
      </c>
      <c r="E35" s="11">
        <f t="shared" si="0"/>
        <v>41.438032</v>
      </c>
    </row>
    <row r="36" spans="1:5" ht="184.5">
      <c r="A36" s="32" t="s">
        <v>139</v>
      </c>
      <c r="B36" s="40" t="s">
        <v>174</v>
      </c>
      <c r="C36" s="27">
        <f>C37</f>
        <v>-250000</v>
      </c>
      <c r="D36" s="27">
        <f>D37</f>
        <v>-103595.08</v>
      </c>
      <c r="E36" s="11">
        <f t="shared" si="0"/>
        <v>41.438032</v>
      </c>
    </row>
    <row r="37" spans="1:5" ht="184.5">
      <c r="A37" s="32" t="s">
        <v>140</v>
      </c>
      <c r="B37" s="40" t="s">
        <v>174</v>
      </c>
      <c r="C37" s="27">
        <v>-250000</v>
      </c>
      <c r="D37" s="27">
        <v>-103595.08</v>
      </c>
      <c r="E37" s="11">
        <f t="shared" si="0"/>
        <v>41.438032</v>
      </c>
    </row>
    <row r="38" spans="1:5" ht="18">
      <c r="A38" s="25" t="s">
        <v>17</v>
      </c>
      <c r="B38" s="41" t="s">
        <v>329</v>
      </c>
      <c r="C38" s="31">
        <f>C39+C42+C45</f>
        <v>4092000</v>
      </c>
      <c r="D38" s="31">
        <f>D39+D42+D45</f>
        <v>1201356.8699999999</v>
      </c>
      <c r="E38" s="10">
        <f t="shared" si="0"/>
        <v>29.358672287390025</v>
      </c>
    </row>
    <row r="39" spans="1:5" ht="33">
      <c r="A39" s="24" t="s">
        <v>53</v>
      </c>
      <c r="B39" s="42" t="s">
        <v>175</v>
      </c>
      <c r="C39" s="19">
        <f>C40</f>
        <v>3990000</v>
      </c>
      <c r="D39" s="19">
        <f>D40</f>
        <v>1077329.97</v>
      </c>
      <c r="E39" s="11">
        <f t="shared" si="0"/>
        <v>27.00075112781955</v>
      </c>
    </row>
    <row r="40" spans="1:5" ht="33">
      <c r="A40" s="24" t="s">
        <v>70</v>
      </c>
      <c r="B40" s="42" t="s">
        <v>175</v>
      </c>
      <c r="C40" s="19">
        <f>C41</f>
        <v>3990000</v>
      </c>
      <c r="D40" s="19">
        <f>D41</f>
        <v>1077329.97</v>
      </c>
      <c r="E40" s="11">
        <f t="shared" si="0"/>
        <v>27.00075112781955</v>
      </c>
    </row>
    <row r="41" spans="1:5" ht="33">
      <c r="A41" s="24" t="s">
        <v>18</v>
      </c>
      <c r="B41" s="42" t="s">
        <v>175</v>
      </c>
      <c r="C41" s="19">
        <v>3990000</v>
      </c>
      <c r="D41" s="19">
        <v>1077329.97</v>
      </c>
      <c r="E41" s="11">
        <f t="shared" si="0"/>
        <v>27.00075112781955</v>
      </c>
    </row>
    <row r="42" spans="1:5" ht="18">
      <c r="A42" s="24" t="s">
        <v>54</v>
      </c>
      <c r="B42" s="42" t="s">
        <v>176</v>
      </c>
      <c r="C42" s="19">
        <f>C43</f>
        <v>7000</v>
      </c>
      <c r="D42" s="19">
        <f>D43</f>
        <v>9044</v>
      </c>
      <c r="E42" s="11">
        <f t="shared" si="0"/>
        <v>129.20000000000002</v>
      </c>
    </row>
    <row r="43" spans="1:5" ht="18">
      <c r="A43" s="24" t="s">
        <v>80</v>
      </c>
      <c r="B43" s="42" t="s">
        <v>176</v>
      </c>
      <c r="C43" s="19">
        <f>C44</f>
        <v>7000</v>
      </c>
      <c r="D43" s="19">
        <f>D44</f>
        <v>9044</v>
      </c>
      <c r="E43" s="11">
        <f t="shared" si="0"/>
        <v>129.20000000000002</v>
      </c>
    </row>
    <row r="44" spans="1:5" ht="18">
      <c r="A44" s="24" t="s">
        <v>19</v>
      </c>
      <c r="B44" s="42" t="s">
        <v>176</v>
      </c>
      <c r="C44" s="19">
        <f>12000-5000</f>
        <v>7000</v>
      </c>
      <c r="D44" s="19">
        <v>9044</v>
      </c>
      <c r="E44" s="11">
        <f t="shared" si="0"/>
        <v>129.20000000000002</v>
      </c>
    </row>
    <row r="45" spans="1:5" ht="33">
      <c r="A45" s="24" t="s">
        <v>90</v>
      </c>
      <c r="B45" s="43" t="s">
        <v>91</v>
      </c>
      <c r="C45" s="19">
        <f>C46</f>
        <v>95000</v>
      </c>
      <c r="D45" s="19">
        <f>D46</f>
        <v>114982.9</v>
      </c>
      <c r="E45" s="11">
        <f t="shared" si="0"/>
        <v>121.03463157894736</v>
      </c>
    </row>
    <row r="46" spans="1:5" ht="66.75">
      <c r="A46" s="24" t="s">
        <v>93</v>
      </c>
      <c r="B46" s="43" t="s">
        <v>177</v>
      </c>
      <c r="C46" s="19">
        <f>C47</f>
        <v>95000</v>
      </c>
      <c r="D46" s="19">
        <f>D47</f>
        <v>114982.9</v>
      </c>
      <c r="E46" s="11">
        <f t="shared" si="0"/>
        <v>121.03463157894736</v>
      </c>
    </row>
    <row r="47" spans="1:5" ht="66.75">
      <c r="A47" s="24" t="s">
        <v>94</v>
      </c>
      <c r="B47" s="43" t="s">
        <v>177</v>
      </c>
      <c r="C47" s="19">
        <f>90000+5000</f>
        <v>95000</v>
      </c>
      <c r="D47" s="19">
        <v>114982.9</v>
      </c>
      <c r="E47" s="11">
        <f t="shared" si="0"/>
        <v>121.03463157894736</v>
      </c>
    </row>
    <row r="48" spans="1:5" ht="62.25" customHeight="1">
      <c r="A48" s="25" t="s">
        <v>288</v>
      </c>
      <c r="B48" s="44" t="s">
        <v>287</v>
      </c>
      <c r="C48" s="31">
        <f aca="true" t="shared" si="1" ref="C48:D50">C49</f>
        <v>0</v>
      </c>
      <c r="D48" s="31">
        <f t="shared" si="1"/>
        <v>55275</v>
      </c>
      <c r="E48" s="10">
        <v>0</v>
      </c>
    </row>
    <row r="49" spans="1:5" ht="34.5" customHeight="1">
      <c r="A49" s="30" t="s">
        <v>289</v>
      </c>
      <c r="B49" s="43" t="s">
        <v>290</v>
      </c>
      <c r="C49" s="19">
        <f t="shared" si="1"/>
        <v>0</v>
      </c>
      <c r="D49" s="19">
        <f t="shared" si="1"/>
        <v>55275</v>
      </c>
      <c r="E49" s="11">
        <v>0</v>
      </c>
    </row>
    <row r="50" spans="1:5" ht="43.5" customHeight="1">
      <c r="A50" s="24" t="s">
        <v>291</v>
      </c>
      <c r="B50" s="43" t="s">
        <v>292</v>
      </c>
      <c r="C50" s="19">
        <f t="shared" si="1"/>
        <v>0</v>
      </c>
      <c r="D50" s="19">
        <f t="shared" si="1"/>
        <v>55275</v>
      </c>
      <c r="E50" s="11">
        <v>0</v>
      </c>
    </row>
    <row r="51" spans="1:5" ht="42" customHeight="1">
      <c r="A51" s="24" t="s">
        <v>293</v>
      </c>
      <c r="B51" s="43" t="s">
        <v>292</v>
      </c>
      <c r="C51" s="19">
        <v>0</v>
      </c>
      <c r="D51" s="19">
        <v>55275</v>
      </c>
      <c r="E51" s="11">
        <v>0</v>
      </c>
    </row>
    <row r="52" spans="1:5" ht="18">
      <c r="A52" s="25" t="s">
        <v>20</v>
      </c>
      <c r="B52" s="41" t="s">
        <v>330</v>
      </c>
      <c r="C52" s="31">
        <f>C55+C58</f>
        <v>1110000</v>
      </c>
      <c r="D52" s="31">
        <f>D55+D58</f>
        <v>401264.79</v>
      </c>
      <c r="E52" s="10">
        <f t="shared" si="0"/>
        <v>36.14998108108108</v>
      </c>
    </row>
    <row r="53" spans="1:5" ht="50.25">
      <c r="A53" s="24" t="s">
        <v>69</v>
      </c>
      <c r="B53" s="42" t="s">
        <v>178</v>
      </c>
      <c r="C53" s="33">
        <f>C54</f>
        <v>1100000</v>
      </c>
      <c r="D53" s="33">
        <f>D54</f>
        <v>401264.79</v>
      </c>
      <c r="E53" s="11">
        <f t="shared" si="0"/>
        <v>36.47861727272727</v>
      </c>
    </row>
    <row r="54" spans="1:5" ht="84">
      <c r="A54" s="24" t="s">
        <v>71</v>
      </c>
      <c r="B54" s="40" t="s">
        <v>179</v>
      </c>
      <c r="C54" s="33">
        <f>C55</f>
        <v>1100000</v>
      </c>
      <c r="D54" s="33">
        <f>D55</f>
        <v>401264.79</v>
      </c>
      <c r="E54" s="11">
        <f t="shared" si="0"/>
        <v>36.47861727272727</v>
      </c>
    </row>
    <row r="55" spans="1:5" ht="84">
      <c r="A55" s="24" t="s">
        <v>21</v>
      </c>
      <c r="B55" s="40" t="s">
        <v>179</v>
      </c>
      <c r="C55" s="33">
        <v>1100000</v>
      </c>
      <c r="D55" s="33">
        <v>401264.79</v>
      </c>
      <c r="E55" s="11">
        <f t="shared" si="0"/>
        <v>36.47861727272727</v>
      </c>
    </row>
    <row r="56" spans="1:5" ht="66.75">
      <c r="A56" s="24" t="s">
        <v>22</v>
      </c>
      <c r="B56" s="42" t="s">
        <v>180</v>
      </c>
      <c r="C56" s="27">
        <f>C57</f>
        <v>10000</v>
      </c>
      <c r="D56" s="27">
        <f>D57</f>
        <v>0</v>
      </c>
      <c r="E56" s="11">
        <f t="shared" si="0"/>
        <v>0</v>
      </c>
    </row>
    <row r="57" spans="1:5" ht="50.25">
      <c r="A57" s="24" t="s">
        <v>72</v>
      </c>
      <c r="B57" s="40" t="s">
        <v>181</v>
      </c>
      <c r="C57" s="27">
        <f>C58</f>
        <v>10000</v>
      </c>
      <c r="D57" s="27">
        <f>D58</f>
        <v>0</v>
      </c>
      <c r="E57" s="11">
        <f t="shared" si="0"/>
        <v>0</v>
      </c>
    </row>
    <row r="58" spans="1:5" ht="50.25">
      <c r="A58" s="24" t="s">
        <v>89</v>
      </c>
      <c r="B58" s="40" t="s">
        <v>181</v>
      </c>
      <c r="C58" s="27">
        <v>10000</v>
      </c>
      <c r="D58" s="28">
        <v>0</v>
      </c>
      <c r="E58" s="11">
        <f t="shared" si="0"/>
        <v>0</v>
      </c>
    </row>
    <row r="59" spans="1:8" ht="84">
      <c r="A59" s="25" t="s">
        <v>23</v>
      </c>
      <c r="B59" s="41" t="s">
        <v>182</v>
      </c>
      <c r="C59" s="31">
        <f>C63+C60</f>
        <v>1522968.97</v>
      </c>
      <c r="D59" s="31">
        <f>D63+D60</f>
        <v>302231.9</v>
      </c>
      <c r="E59" s="10">
        <f t="shared" si="0"/>
        <v>19.844915159367957</v>
      </c>
      <c r="F59" s="16"/>
      <c r="G59" s="16"/>
      <c r="H59" s="16"/>
    </row>
    <row r="60" spans="1:8" ht="36.75" customHeight="1">
      <c r="A60" s="30" t="s">
        <v>246</v>
      </c>
      <c r="B60" s="42" t="s">
        <v>247</v>
      </c>
      <c r="C60" s="19">
        <f>C61</f>
        <v>36279.18</v>
      </c>
      <c r="D60" s="19">
        <f>D61</f>
        <v>0</v>
      </c>
      <c r="E60" s="11">
        <f t="shared" si="0"/>
        <v>0</v>
      </c>
      <c r="F60" s="16"/>
      <c r="G60" s="16"/>
      <c r="H60" s="16"/>
    </row>
    <row r="61" spans="1:8" ht="57.75" customHeight="1">
      <c r="A61" s="30" t="s">
        <v>248</v>
      </c>
      <c r="B61" s="42" t="s">
        <v>249</v>
      </c>
      <c r="C61" s="19">
        <f>C62</f>
        <v>36279.18</v>
      </c>
      <c r="D61" s="19">
        <f>D62</f>
        <v>0</v>
      </c>
      <c r="E61" s="11">
        <f t="shared" si="0"/>
        <v>0</v>
      </c>
      <c r="F61" s="16"/>
      <c r="G61" s="16"/>
      <c r="H61" s="16"/>
    </row>
    <row r="62" spans="1:8" ht="60.75" customHeight="1">
      <c r="A62" s="30" t="s">
        <v>250</v>
      </c>
      <c r="B62" s="42" t="s">
        <v>249</v>
      </c>
      <c r="C62" s="19">
        <v>36279.18</v>
      </c>
      <c r="D62" s="19">
        <v>0</v>
      </c>
      <c r="E62" s="11">
        <f t="shared" si="0"/>
        <v>0</v>
      </c>
      <c r="F62" s="16"/>
      <c r="G62" s="16"/>
      <c r="H62" s="16"/>
    </row>
    <row r="63" spans="1:5" ht="150.75">
      <c r="A63" s="24" t="s">
        <v>24</v>
      </c>
      <c r="B63" s="40" t="s">
        <v>183</v>
      </c>
      <c r="C63" s="33">
        <f>C64+C69+C72</f>
        <v>1486689.79</v>
      </c>
      <c r="D63" s="33">
        <f>D64+D69+D72</f>
        <v>302231.9</v>
      </c>
      <c r="E63" s="11">
        <f t="shared" si="0"/>
        <v>20.32918380370393</v>
      </c>
    </row>
    <row r="64" spans="1:5" ht="100.5">
      <c r="A64" s="24" t="s">
        <v>41</v>
      </c>
      <c r="B64" s="40" t="s">
        <v>184</v>
      </c>
      <c r="C64" s="27">
        <f>C67+C65</f>
        <v>1439689.79</v>
      </c>
      <c r="D64" s="27">
        <f>D67+D65</f>
        <v>253206.37</v>
      </c>
      <c r="E64" s="11">
        <f t="shared" si="0"/>
        <v>17.587564471093454</v>
      </c>
    </row>
    <row r="65" spans="1:5" ht="150.75">
      <c r="A65" s="24" t="s">
        <v>97</v>
      </c>
      <c r="B65" s="40" t="s">
        <v>185</v>
      </c>
      <c r="C65" s="27">
        <f>C66</f>
        <v>439689.79</v>
      </c>
      <c r="D65" s="27">
        <f>D66</f>
        <v>81692.82</v>
      </c>
      <c r="E65" s="11">
        <f t="shared" si="0"/>
        <v>18.57964907486253</v>
      </c>
    </row>
    <row r="66" spans="1:5" ht="143.25" customHeight="1">
      <c r="A66" s="24" t="s">
        <v>98</v>
      </c>
      <c r="B66" s="40" t="s">
        <v>185</v>
      </c>
      <c r="C66" s="27">
        <f>398500+41189.79</f>
        <v>439689.79</v>
      </c>
      <c r="D66" s="27">
        <v>81692.82</v>
      </c>
      <c r="E66" s="11">
        <f t="shared" si="0"/>
        <v>18.57964907486253</v>
      </c>
    </row>
    <row r="67" spans="1:5" ht="126" customHeight="1">
      <c r="A67" s="24" t="s">
        <v>85</v>
      </c>
      <c r="B67" s="45" t="s">
        <v>186</v>
      </c>
      <c r="C67" s="27">
        <f>C68</f>
        <v>1000000</v>
      </c>
      <c r="D67" s="27">
        <f>D68</f>
        <v>171513.55</v>
      </c>
      <c r="E67" s="11">
        <f t="shared" si="0"/>
        <v>17.151355</v>
      </c>
    </row>
    <row r="68" spans="1:5" ht="126" customHeight="1">
      <c r="A68" s="24" t="s">
        <v>86</v>
      </c>
      <c r="B68" s="45" t="s">
        <v>186</v>
      </c>
      <c r="C68" s="27">
        <f>900000+100000</f>
        <v>1000000</v>
      </c>
      <c r="D68" s="27">
        <v>171513.55</v>
      </c>
      <c r="E68" s="11">
        <f t="shared" si="0"/>
        <v>17.151355</v>
      </c>
    </row>
    <row r="69" spans="1:5" ht="134.25">
      <c r="A69" s="24" t="s">
        <v>61</v>
      </c>
      <c r="B69" s="40" t="s">
        <v>59</v>
      </c>
      <c r="C69" s="27">
        <f>C70</f>
        <v>30000</v>
      </c>
      <c r="D69" s="27">
        <f>D70</f>
        <v>23852.52</v>
      </c>
      <c r="E69" s="11">
        <f t="shared" si="0"/>
        <v>79.5084</v>
      </c>
    </row>
    <row r="70" spans="1:5" ht="117">
      <c r="A70" s="24" t="s">
        <v>73</v>
      </c>
      <c r="B70" s="40" t="s">
        <v>60</v>
      </c>
      <c r="C70" s="27">
        <f>C71</f>
        <v>30000</v>
      </c>
      <c r="D70" s="27">
        <f>D71</f>
        <v>23852.52</v>
      </c>
      <c r="E70" s="11">
        <f t="shared" si="0"/>
        <v>79.5084</v>
      </c>
    </row>
    <row r="71" spans="1:5" ht="117">
      <c r="A71" s="24" t="s">
        <v>58</v>
      </c>
      <c r="B71" s="40" t="s">
        <v>60</v>
      </c>
      <c r="C71" s="27">
        <v>30000</v>
      </c>
      <c r="D71" s="27">
        <v>23852.52</v>
      </c>
      <c r="E71" s="11">
        <f t="shared" si="0"/>
        <v>79.5084</v>
      </c>
    </row>
    <row r="72" spans="1:5" ht="124.5" customHeight="1">
      <c r="A72" s="24" t="s">
        <v>42</v>
      </c>
      <c r="B72" s="40" t="s">
        <v>187</v>
      </c>
      <c r="C72" s="28">
        <f>C73</f>
        <v>17000</v>
      </c>
      <c r="D72" s="28">
        <f>D73</f>
        <v>25173.01</v>
      </c>
      <c r="E72" s="11">
        <f t="shared" si="0"/>
        <v>148.0765294117647</v>
      </c>
    </row>
    <row r="73" spans="1:5" ht="100.5">
      <c r="A73" s="24" t="s">
        <v>74</v>
      </c>
      <c r="B73" s="40" t="s">
        <v>188</v>
      </c>
      <c r="C73" s="28">
        <f>C74</f>
        <v>17000</v>
      </c>
      <c r="D73" s="28">
        <f>D74</f>
        <v>25173.01</v>
      </c>
      <c r="E73" s="11">
        <f t="shared" si="0"/>
        <v>148.0765294117647</v>
      </c>
    </row>
    <row r="74" spans="1:5" ht="100.5">
      <c r="A74" s="24" t="s">
        <v>25</v>
      </c>
      <c r="B74" s="40" t="s">
        <v>188</v>
      </c>
      <c r="C74" s="28">
        <v>17000</v>
      </c>
      <c r="D74" s="28">
        <v>25173.01</v>
      </c>
      <c r="E74" s="11">
        <f t="shared" si="0"/>
        <v>148.0765294117647</v>
      </c>
    </row>
    <row r="75" spans="1:5" ht="33">
      <c r="A75" s="25" t="s">
        <v>26</v>
      </c>
      <c r="B75" s="41" t="s">
        <v>55</v>
      </c>
      <c r="C75" s="31">
        <f>C76</f>
        <v>164000</v>
      </c>
      <c r="D75" s="31">
        <f>D76</f>
        <v>115068.65999999999</v>
      </c>
      <c r="E75" s="10">
        <f t="shared" si="0"/>
        <v>70.16381707317072</v>
      </c>
    </row>
    <row r="76" spans="1:5" ht="33">
      <c r="A76" s="24" t="s">
        <v>43</v>
      </c>
      <c r="B76" s="42" t="s">
        <v>189</v>
      </c>
      <c r="C76" s="19">
        <f>C77+C79+C81</f>
        <v>164000</v>
      </c>
      <c r="D76" s="19">
        <f>D77+D79+D81</f>
        <v>115068.65999999999</v>
      </c>
      <c r="E76" s="11">
        <f t="shared" si="0"/>
        <v>70.16381707317072</v>
      </c>
    </row>
    <row r="77" spans="1:5" ht="50.25">
      <c r="A77" s="24" t="s">
        <v>75</v>
      </c>
      <c r="B77" s="42" t="s">
        <v>28</v>
      </c>
      <c r="C77" s="19">
        <f>C78</f>
        <v>21000</v>
      </c>
      <c r="D77" s="19">
        <f>D78</f>
        <v>2980.29</v>
      </c>
      <c r="E77" s="11">
        <f t="shared" si="0"/>
        <v>14.191857142857142</v>
      </c>
    </row>
    <row r="78" spans="1:5" ht="50.25">
      <c r="A78" s="24" t="s">
        <v>27</v>
      </c>
      <c r="B78" s="42" t="s">
        <v>28</v>
      </c>
      <c r="C78" s="19">
        <v>21000</v>
      </c>
      <c r="D78" s="19">
        <v>2980.29</v>
      </c>
      <c r="E78" s="11">
        <f aca="true" t="shared" si="2" ref="E78:E141">D78/C78*100</f>
        <v>14.191857142857142</v>
      </c>
    </row>
    <row r="79" spans="1:5" ht="33">
      <c r="A79" s="24" t="s">
        <v>76</v>
      </c>
      <c r="B79" s="42" t="s">
        <v>44</v>
      </c>
      <c r="C79" s="33">
        <f>C80</f>
        <v>8000</v>
      </c>
      <c r="D79" s="33">
        <f>D80</f>
        <v>0</v>
      </c>
      <c r="E79" s="11">
        <f t="shared" si="2"/>
        <v>0</v>
      </c>
    </row>
    <row r="80" spans="1:5" ht="33">
      <c r="A80" s="24" t="s">
        <v>29</v>
      </c>
      <c r="B80" s="42" t="s">
        <v>44</v>
      </c>
      <c r="C80" s="33">
        <v>8000</v>
      </c>
      <c r="D80" s="28">
        <v>0</v>
      </c>
      <c r="E80" s="11">
        <f t="shared" si="2"/>
        <v>0</v>
      </c>
    </row>
    <row r="81" spans="1:5" ht="33">
      <c r="A81" s="24" t="s">
        <v>77</v>
      </c>
      <c r="B81" s="42" t="s">
        <v>30</v>
      </c>
      <c r="C81" s="33">
        <f>C82+C84</f>
        <v>135000</v>
      </c>
      <c r="D81" s="33">
        <f>D82+D84</f>
        <v>112088.37</v>
      </c>
      <c r="E81" s="11">
        <f t="shared" si="2"/>
        <v>83.02842222222222</v>
      </c>
    </row>
    <row r="82" spans="1:5" ht="18">
      <c r="A82" s="24" t="s">
        <v>131</v>
      </c>
      <c r="B82" s="42" t="s">
        <v>190</v>
      </c>
      <c r="C82" s="33">
        <f>C83</f>
        <v>125000</v>
      </c>
      <c r="D82" s="33">
        <f>D83</f>
        <v>34466.69</v>
      </c>
      <c r="E82" s="11">
        <f t="shared" si="2"/>
        <v>27.573352</v>
      </c>
    </row>
    <row r="83" spans="1:5" ht="18">
      <c r="A83" s="24" t="s">
        <v>132</v>
      </c>
      <c r="B83" s="42" t="s">
        <v>190</v>
      </c>
      <c r="C83" s="33">
        <v>125000</v>
      </c>
      <c r="D83" s="28">
        <v>34466.69</v>
      </c>
      <c r="E83" s="11">
        <f t="shared" si="2"/>
        <v>27.573352</v>
      </c>
    </row>
    <row r="84" spans="1:5" ht="36">
      <c r="A84" s="24" t="s">
        <v>142</v>
      </c>
      <c r="B84" s="42" t="s">
        <v>191</v>
      </c>
      <c r="C84" s="33">
        <f>C85</f>
        <v>10000</v>
      </c>
      <c r="D84" s="33">
        <f>D85</f>
        <v>77621.68</v>
      </c>
      <c r="E84" s="11">
        <f t="shared" si="2"/>
        <v>776.2167999999999</v>
      </c>
    </row>
    <row r="85" spans="1:5" ht="36">
      <c r="A85" s="24" t="s">
        <v>143</v>
      </c>
      <c r="B85" s="42" t="s">
        <v>191</v>
      </c>
      <c r="C85" s="33">
        <v>10000</v>
      </c>
      <c r="D85" s="28">
        <v>77621.68</v>
      </c>
      <c r="E85" s="11">
        <f t="shared" si="2"/>
        <v>776.2167999999999</v>
      </c>
    </row>
    <row r="86" spans="1:5" ht="50.25">
      <c r="A86" s="25" t="s">
        <v>31</v>
      </c>
      <c r="B86" s="46" t="s">
        <v>192</v>
      </c>
      <c r="C86" s="31">
        <f>C87+C92</f>
        <v>524423.31</v>
      </c>
      <c r="D86" s="31">
        <f>D87+D92</f>
        <v>118635.47</v>
      </c>
      <c r="E86" s="10">
        <f t="shared" si="2"/>
        <v>22.62208176825702</v>
      </c>
    </row>
    <row r="87" spans="1:5" ht="18">
      <c r="A87" s="24" t="s">
        <v>45</v>
      </c>
      <c r="B87" s="40" t="s">
        <v>193</v>
      </c>
      <c r="C87" s="19">
        <f>C88</f>
        <v>509000</v>
      </c>
      <c r="D87" s="19">
        <f>D88</f>
        <v>113212.16</v>
      </c>
      <c r="E87" s="11">
        <f t="shared" si="2"/>
        <v>22.242074656188606</v>
      </c>
    </row>
    <row r="88" spans="1:5" ht="33">
      <c r="A88" s="24" t="s">
        <v>46</v>
      </c>
      <c r="B88" s="40" t="s">
        <v>194</v>
      </c>
      <c r="C88" s="19">
        <f>C89</f>
        <v>509000</v>
      </c>
      <c r="D88" s="19">
        <f>D89</f>
        <v>113212.16</v>
      </c>
      <c r="E88" s="11">
        <f t="shared" si="2"/>
        <v>22.242074656188606</v>
      </c>
    </row>
    <row r="89" spans="1:5" ht="50.25">
      <c r="A89" s="24" t="s">
        <v>32</v>
      </c>
      <c r="B89" s="40" t="s">
        <v>195</v>
      </c>
      <c r="C89" s="19">
        <f>SUM(C90:C91)</f>
        <v>509000</v>
      </c>
      <c r="D89" s="19">
        <f>SUM(D90:D91)</f>
        <v>113212.16</v>
      </c>
      <c r="E89" s="11">
        <f t="shared" si="2"/>
        <v>22.242074656188606</v>
      </c>
    </row>
    <row r="90" spans="1:5" ht="50.25">
      <c r="A90" s="24" t="s">
        <v>33</v>
      </c>
      <c r="B90" s="40" t="s">
        <v>195</v>
      </c>
      <c r="C90" s="27">
        <f>13000-4000</f>
        <v>9000</v>
      </c>
      <c r="D90" s="28">
        <v>0</v>
      </c>
      <c r="E90" s="11">
        <f t="shared" si="2"/>
        <v>0</v>
      </c>
    </row>
    <row r="91" spans="1:5" ht="50.25">
      <c r="A91" s="24" t="s">
        <v>34</v>
      </c>
      <c r="B91" s="40" t="s">
        <v>195</v>
      </c>
      <c r="C91" s="27">
        <v>500000</v>
      </c>
      <c r="D91" s="27">
        <v>113212.16</v>
      </c>
      <c r="E91" s="11">
        <f t="shared" si="2"/>
        <v>22.642432</v>
      </c>
    </row>
    <row r="92" spans="1:5" ht="18">
      <c r="A92" s="24" t="s">
        <v>81</v>
      </c>
      <c r="B92" s="42" t="s">
        <v>196</v>
      </c>
      <c r="C92" s="27">
        <f>C93</f>
        <v>15423.310000000001</v>
      </c>
      <c r="D92" s="27">
        <f>D93</f>
        <v>5423.31</v>
      </c>
      <c r="E92" s="11">
        <f t="shared" si="2"/>
        <v>35.16307459293757</v>
      </c>
    </row>
    <row r="93" spans="1:5" ht="33">
      <c r="A93" s="34" t="s">
        <v>82</v>
      </c>
      <c r="B93" s="42" t="s">
        <v>197</v>
      </c>
      <c r="C93" s="27">
        <f>C94</f>
        <v>15423.310000000001</v>
      </c>
      <c r="D93" s="27">
        <f>D94</f>
        <v>5423.31</v>
      </c>
      <c r="E93" s="11">
        <f t="shared" si="2"/>
        <v>35.16307459293757</v>
      </c>
    </row>
    <row r="94" spans="1:5" ht="33">
      <c r="A94" s="34" t="s">
        <v>83</v>
      </c>
      <c r="B94" s="42" t="s">
        <v>92</v>
      </c>
      <c r="C94" s="27">
        <f>SUM(C95:C96)</f>
        <v>15423.310000000001</v>
      </c>
      <c r="D94" s="27">
        <f>SUM(D95:D96)</f>
        <v>5423.31</v>
      </c>
      <c r="E94" s="11">
        <f t="shared" si="2"/>
        <v>35.16307459293757</v>
      </c>
    </row>
    <row r="95" spans="1:5" ht="33">
      <c r="A95" s="34" t="s">
        <v>251</v>
      </c>
      <c r="B95" s="42" t="s">
        <v>92</v>
      </c>
      <c r="C95" s="27">
        <v>5423.31</v>
      </c>
      <c r="D95" s="27">
        <v>5423.31</v>
      </c>
      <c r="E95" s="11">
        <f t="shared" si="2"/>
        <v>100</v>
      </c>
    </row>
    <row r="96" spans="1:5" ht="33">
      <c r="A96" s="34" t="s">
        <v>95</v>
      </c>
      <c r="B96" s="42" t="s">
        <v>92</v>
      </c>
      <c r="C96" s="27">
        <v>10000</v>
      </c>
      <c r="D96" s="27">
        <v>0</v>
      </c>
      <c r="E96" s="11">
        <f t="shared" si="2"/>
        <v>0</v>
      </c>
    </row>
    <row r="97" spans="1:5" ht="50.25">
      <c r="A97" s="25" t="s">
        <v>35</v>
      </c>
      <c r="B97" s="41" t="s">
        <v>198</v>
      </c>
      <c r="C97" s="31">
        <f>C98+C102</f>
        <v>270000</v>
      </c>
      <c r="D97" s="31">
        <f>D98+D102</f>
        <v>11428.86</v>
      </c>
      <c r="E97" s="10">
        <f t="shared" si="2"/>
        <v>4.232911111111112</v>
      </c>
    </row>
    <row r="98" spans="1:5" ht="134.25">
      <c r="A98" s="24" t="s">
        <v>36</v>
      </c>
      <c r="B98" s="40" t="s">
        <v>199</v>
      </c>
      <c r="C98" s="27">
        <f aca="true" t="shared" si="3" ref="C98:D100">C99</f>
        <v>200000</v>
      </c>
      <c r="D98" s="27">
        <f t="shared" si="3"/>
        <v>0</v>
      </c>
      <c r="E98" s="11">
        <f t="shared" si="2"/>
        <v>0</v>
      </c>
    </row>
    <row r="99" spans="1:5" ht="150.75">
      <c r="A99" s="24" t="s">
        <v>78</v>
      </c>
      <c r="B99" s="40" t="s">
        <v>200</v>
      </c>
      <c r="C99" s="27">
        <f t="shared" si="3"/>
        <v>200000</v>
      </c>
      <c r="D99" s="27">
        <f t="shared" si="3"/>
        <v>0</v>
      </c>
      <c r="E99" s="11">
        <f t="shared" si="2"/>
        <v>0</v>
      </c>
    </row>
    <row r="100" spans="1:5" ht="141.75" customHeight="1">
      <c r="A100" s="24" t="s">
        <v>79</v>
      </c>
      <c r="B100" s="40" t="s">
        <v>201</v>
      </c>
      <c r="C100" s="27">
        <f t="shared" si="3"/>
        <v>200000</v>
      </c>
      <c r="D100" s="27">
        <f t="shared" si="3"/>
        <v>0</v>
      </c>
      <c r="E100" s="11">
        <f t="shared" si="2"/>
        <v>0</v>
      </c>
    </row>
    <row r="101" spans="1:5" ht="144.75" customHeight="1">
      <c r="A101" s="24" t="s">
        <v>37</v>
      </c>
      <c r="B101" s="40" t="s">
        <v>201</v>
      </c>
      <c r="C101" s="27">
        <v>200000</v>
      </c>
      <c r="D101" s="27">
        <v>0</v>
      </c>
      <c r="E101" s="11">
        <f t="shared" si="2"/>
        <v>0</v>
      </c>
    </row>
    <row r="102" spans="1:5" ht="50.25">
      <c r="A102" s="24" t="s">
        <v>38</v>
      </c>
      <c r="B102" s="42" t="s">
        <v>202</v>
      </c>
      <c r="C102" s="33">
        <f>C103</f>
        <v>70000</v>
      </c>
      <c r="D102" s="33">
        <f>D103</f>
        <v>11428.86</v>
      </c>
      <c r="E102" s="11">
        <f t="shared" si="2"/>
        <v>16.32694285714286</v>
      </c>
    </row>
    <row r="103" spans="1:5" ht="50.25">
      <c r="A103" s="24" t="s">
        <v>47</v>
      </c>
      <c r="B103" s="43" t="s">
        <v>101</v>
      </c>
      <c r="C103" s="33">
        <f>C106+C104</f>
        <v>70000</v>
      </c>
      <c r="D103" s="33">
        <f>D106+D104</f>
        <v>11428.86</v>
      </c>
      <c r="E103" s="11">
        <f t="shared" si="2"/>
        <v>16.32694285714286</v>
      </c>
    </row>
    <row r="104" spans="1:5" ht="100.5">
      <c r="A104" s="24" t="s">
        <v>99</v>
      </c>
      <c r="B104" s="42" t="s">
        <v>203</v>
      </c>
      <c r="C104" s="33">
        <f>C105</f>
        <v>30000</v>
      </c>
      <c r="D104" s="33">
        <f>D105</f>
        <v>6125.38</v>
      </c>
      <c r="E104" s="11">
        <f t="shared" si="2"/>
        <v>20.417933333333334</v>
      </c>
    </row>
    <row r="105" spans="1:5" ht="100.5">
      <c r="A105" s="24" t="s">
        <v>100</v>
      </c>
      <c r="B105" s="42" t="s">
        <v>203</v>
      </c>
      <c r="C105" s="33">
        <v>30000</v>
      </c>
      <c r="D105" s="33">
        <v>6125.38</v>
      </c>
      <c r="E105" s="11">
        <f t="shared" si="2"/>
        <v>20.417933333333334</v>
      </c>
    </row>
    <row r="106" spans="1:5" ht="66.75">
      <c r="A106" s="24" t="s">
        <v>88</v>
      </c>
      <c r="B106" s="43" t="s">
        <v>204</v>
      </c>
      <c r="C106" s="33">
        <f>C107</f>
        <v>40000</v>
      </c>
      <c r="D106" s="33">
        <f>D107</f>
        <v>5303.48</v>
      </c>
      <c r="E106" s="11">
        <f t="shared" si="2"/>
        <v>13.258699999999997</v>
      </c>
    </row>
    <row r="107" spans="1:5" ht="66.75">
      <c r="A107" s="24" t="s">
        <v>87</v>
      </c>
      <c r="B107" s="43" t="s">
        <v>204</v>
      </c>
      <c r="C107" s="33">
        <v>40000</v>
      </c>
      <c r="D107" s="28">
        <v>5303.48</v>
      </c>
      <c r="E107" s="11">
        <f t="shared" si="2"/>
        <v>13.258699999999997</v>
      </c>
    </row>
    <row r="108" spans="1:5" ht="33">
      <c r="A108" s="25" t="s">
        <v>39</v>
      </c>
      <c r="B108" s="41" t="s">
        <v>205</v>
      </c>
      <c r="C108" s="31">
        <f>C109+C134+C138</f>
        <v>504000</v>
      </c>
      <c r="D108" s="31">
        <f>D109+D134+D138</f>
        <v>31201.239999999998</v>
      </c>
      <c r="E108" s="10">
        <f t="shared" si="2"/>
        <v>6.190722222222222</v>
      </c>
    </row>
    <row r="109" spans="1:5" ht="55.5" customHeight="1">
      <c r="A109" s="24" t="s">
        <v>153</v>
      </c>
      <c r="B109" s="42" t="s">
        <v>206</v>
      </c>
      <c r="C109" s="19">
        <f>C113+C122+C110+C116+C119+C131</f>
        <v>287000</v>
      </c>
      <c r="D109" s="19">
        <f>D113+D122+D110+D116+D119+D131</f>
        <v>4750</v>
      </c>
      <c r="E109" s="11">
        <f t="shared" si="2"/>
        <v>1.6550522648083623</v>
      </c>
    </row>
    <row r="110" spans="1:5" ht="94.5" customHeight="1">
      <c r="A110" s="24" t="s">
        <v>294</v>
      </c>
      <c r="B110" s="42" t="s">
        <v>295</v>
      </c>
      <c r="C110" s="19">
        <f>C111</f>
        <v>0</v>
      </c>
      <c r="D110" s="19">
        <f>D111</f>
        <v>50</v>
      </c>
      <c r="E110" s="11">
        <v>0</v>
      </c>
    </row>
    <row r="111" spans="1:5" ht="129" customHeight="1">
      <c r="A111" s="24" t="s">
        <v>296</v>
      </c>
      <c r="B111" s="42" t="s">
        <v>297</v>
      </c>
      <c r="C111" s="19">
        <f>C112</f>
        <v>0</v>
      </c>
      <c r="D111" s="19">
        <f>D112</f>
        <v>50</v>
      </c>
      <c r="E111" s="11">
        <v>0</v>
      </c>
    </row>
    <row r="112" spans="1:5" ht="129" customHeight="1">
      <c r="A112" s="24" t="s">
        <v>298</v>
      </c>
      <c r="B112" s="42" t="s">
        <v>297</v>
      </c>
      <c r="C112" s="19">
        <v>0</v>
      </c>
      <c r="D112" s="19">
        <v>50</v>
      </c>
      <c r="E112" s="11">
        <v>0</v>
      </c>
    </row>
    <row r="113" spans="1:5" ht="125.25" customHeight="1">
      <c r="A113" s="24" t="s">
        <v>154</v>
      </c>
      <c r="B113" s="42" t="s">
        <v>207</v>
      </c>
      <c r="C113" s="19">
        <f>C114</f>
        <v>12000</v>
      </c>
      <c r="D113" s="19">
        <f>D114</f>
        <v>0</v>
      </c>
      <c r="E113" s="11">
        <f t="shared" si="2"/>
        <v>0</v>
      </c>
    </row>
    <row r="114" spans="1:5" ht="171.75" customHeight="1">
      <c r="A114" s="24" t="s">
        <v>155</v>
      </c>
      <c r="B114" s="42" t="s">
        <v>208</v>
      </c>
      <c r="C114" s="19">
        <f>C115</f>
        <v>12000</v>
      </c>
      <c r="D114" s="19">
        <f>D115</f>
        <v>0</v>
      </c>
      <c r="E114" s="11">
        <f t="shared" si="2"/>
        <v>0</v>
      </c>
    </row>
    <row r="115" spans="1:5" ht="180" customHeight="1">
      <c r="A115" s="24" t="s">
        <v>146</v>
      </c>
      <c r="B115" s="42" t="s">
        <v>208</v>
      </c>
      <c r="C115" s="19">
        <v>12000</v>
      </c>
      <c r="D115" s="19">
        <v>0</v>
      </c>
      <c r="E115" s="11">
        <f t="shared" si="2"/>
        <v>0</v>
      </c>
    </row>
    <row r="116" spans="1:5" ht="93" customHeight="1">
      <c r="A116" s="24" t="s">
        <v>299</v>
      </c>
      <c r="B116" s="42" t="s">
        <v>300</v>
      </c>
      <c r="C116" s="19">
        <f>C117</f>
        <v>0</v>
      </c>
      <c r="D116" s="19">
        <f>D117</f>
        <v>500</v>
      </c>
      <c r="E116" s="11">
        <v>0</v>
      </c>
    </row>
    <row r="117" spans="1:5" ht="124.5" customHeight="1">
      <c r="A117" s="24" t="s">
        <v>301</v>
      </c>
      <c r="B117" s="42" t="s">
        <v>302</v>
      </c>
      <c r="C117" s="19">
        <f>C118</f>
        <v>0</v>
      </c>
      <c r="D117" s="19">
        <f>D118</f>
        <v>500</v>
      </c>
      <c r="E117" s="11">
        <v>0</v>
      </c>
    </row>
    <row r="118" spans="1:5" ht="135" customHeight="1">
      <c r="A118" s="24" t="s">
        <v>303</v>
      </c>
      <c r="B118" s="42" t="s">
        <v>302</v>
      </c>
      <c r="C118" s="19">
        <v>0</v>
      </c>
      <c r="D118" s="19">
        <v>500</v>
      </c>
      <c r="E118" s="11">
        <v>0</v>
      </c>
    </row>
    <row r="119" spans="1:5" ht="102" customHeight="1">
      <c r="A119" s="24" t="s">
        <v>304</v>
      </c>
      <c r="B119" s="42" t="s">
        <v>305</v>
      </c>
      <c r="C119" s="19">
        <f>C120</f>
        <v>0</v>
      </c>
      <c r="D119" s="19">
        <f>D120</f>
        <v>250</v>
      </c>
      <c r="E119" s="11">
        <v>0</v>
      </c>
    </row>
    <row r="120" spans="1:5" ht="142.5" customHeight="1">
      <c r="A120" s="24" t="s">
        <v>306</v>
      </c>
      <c r="B120" s="42" t="s">
        <v>307</v>
      </c>
      <c r="C120" s="19">
        <f>C121</f>
        <v>0</v>
      </c>
      <c r="D120" s="19">
        <f>D121</f>
        <v>250</v>
      </c>
      <c r="E120" s="11">
        <v>0</v>
      </c>
    </row>
    <row r="121" spans="1:5" ht="147" customHeight="1">
      <c r="A121" s="24" t="s">
        <v>308</v>
      </c>
      <c r="B121" s="42" t="s">
        <v>307</v>
      </c>
      <c r="C121" s="19">
        <v>0</v>
      </c>
      <c r="D121" s="19">
        <v>250</v>
      </c>
      <c r="E121" s="11">
        <v>0</v>
      </c>
    </row>
    <row r="122" spans="1:5" ht="107.25" customHeight="1">
      <c r="A122" s="24" t="s">
        <v>156</v>
      </c>
      <c r="B122" s="42" t="s">
        <v>209</v>
      </c>
      <c r="C122" s="19">
        <f>C126+C123</f>
        <v>275000</v>
      </c>
      <c r="D122" s="19">
        <f>D126+D123</f>
        <v>3450</v>
      </c>
      <c r="E122" s="11">
        <f t="shared" si="2"/>
        <v>1.2545454545454546</v>
      </c>
    </row>
    <row r="123" spans="1:5" ht="108" customHeight="1">
      <c r="A123" s="24" t="s">
        <v>309</v>
      </c>
      <c r="B123" s="42" t="s">
        <v>310</v>
      </c>
      <c r="C123" s="19">
        <f>C124</f>
        <v>0</v>
      </c>
      <c r="D123" s="19">
        <f>D124</f>
        <v>450</v>
      </c>
      <c r="E123" s="11">
        <v>0</v>
      </c>
    </row>
    <row r="124" spans="1:5" ht="218.25">
      <c r="A124" s="24" t="s">
        <v>311</v>
      </c>
      <c r="B124" s="42" t="s">
        <v>312</v>
      </c>
      <c r="C124" s="19">
        <f>C125</f>
        <v>0</v>
      </c>
      <c r="D124" s="19">
        <f>D125</f>
        <v>450</v>
      </c>
      <c r="E124" s="11">
        <v>0</v>
      </c>
    </row>
    <row r="125" spans="1:5" ht="218.25">
      <c r="A125" s="24" t="s">
        <v>313</v>
      </c>
      <c r="B125" s="42" t="s">
        <v>312</v>
      </c>
      <c r="C125" s="19">
        <v>0</v>
      </c>
      <c r="D125" s="19">
        <v>450</v>
      </c>
      <c r="E125" s="11">
        <v>0</v>
      </c>
    </row>
    <row r="126" spans="1:5" ht="100.5">
      <c r="A126" s="24" t="s">
        <v>157</v>
      </c>
      <c r="B126" s="42" t="s">
        <v>210</v>
      </c>
      <c r="C126" s="19">
        <f>C127</f>
        <v>275000</v>
      </c>
      <c r="D126" s="19">
        <f>D127</f>
        <v>3000</v>
      </c>
      <c r="E126" s="11">
        <f t="shared" si="2"/>
        <v>1.090909090909091</v>
      </c>
    </row>
    <row r="127" spans="1:5" ht="134.25">
      <c r="A127" s="24" t="s">
        <v>152</v>
      </c>
      <c r="B127" s="42" t="s">
        <v>211</v>
      </c>
      <c r="C127" s="19">
        <f>SUM(C128:C130)</f>
        <v>275000</v>
      </c>
      <c r="D127" s="19">
        <f>SUM(D128:D130)</f>
        <v>3000</v>
      </c>
      <c r="E127" s="11">
        <f t="shared" si="2"/>
        <v>1.090909090909091</v>
      </c>
    </row>
    <row r="128" spans="1:5" ht="134.25">
      <c r="A128" s="24" t="s">
        <v>314</v>
      </c>
      <c r="B128" s="42" t="s">
        <v>211</v>
      </c>
      <c r="C128" s="19">
        <v>0</v>
      </c>
      <c r="D128" s="19">
        <v>3000</v>
      </c>
      <c r="E128" s="11">
        <v>0</v>
      </c>
    </row>
    <row r="129" spans="1:5" ht="134.25">
      <c r="A129" s="24" t="s">
        <v>147</v>
      </c>
      <c r="B129" s="42" t="s">
        <v>211</v>
      </c>
      <c r="C129" s="19">
        <v>270000</v>
      </c>
      <c r="D129" s="19">
        <v>0</v>
      </c>
      <c r="E129" s="11">
        <f t="shared" si="2"/>
        <v>0</v>
      </c>
    </row>
    <row r="130" spans="1:5" ht="134.25">
      <c r="A130" s="24" t="s">
        <v>148</v>
      </c>
      <c r="B130" s="42" t="s">
        <v>211</v>
      </c>
      <c r="C130" s="19">
        <v>5000</v>
      </c>
      <c r="D130" s="19">
        <v>0</v>
      </c>
      <c r="E130" s="11">
        <f t="shared" si="2"/>
        <v>0</v>
      </c>
    </row>
    <row r="131" spans="1:5" ht="134.25">
      <c r="A131" s="24" t="s">
        <v>315</v>
      </c>
      <c r="B131" s="42" t="s">
        <v>316</v>
      </c>
      <c r="C131" s="19">
        <f>C132</f>
        <v>0</v>
      </c>
      <c r="D131" s="19">
        <f>D132</f>
        <v>500</v>
      </c>
      <c r="E131" s="11">
        <v>0</v>
      </c>
    </row>
    <row r="132" spans="1:5" ht="168">
      <c r="A132" s="24" t="s">
        <v>317</v>
      </c>
      <c r="B132" s="42" t="s">
        <v>318</v>
      </c>
      <c r="C132" s="19">
        <f>C133</f>
        <v>0</v>
      </c>
      <c r="D132" s="19">
        <f>D133</f>
        <v>500</v>
      </c>
      <c r="E132" s="11">
        <v>0</v>
      </c>
    </row>
    <row r="133" spans="1:5" ht="168">
      <c r="A133" s="24" t="s">
        <v>319</v>
      </c>
      <c r="B133" s="42" t="s">
        <v>318</v>
      </c>
      <c r="C133" s="19">
        <v>0</v>
      </c>
      <c r="D133" s="19">
        <v>500</v>
      </c>
      <c r="E133" s="11">
        <v>0</v>
      </c>
    </row>
    <row r="134" spans="1:5" ht="134.25">
      <c r="A134" s="24" t="s">
        <v>159</v>
      </c>
      <c r="B134" s="42" t="s">
        <v>212</v>
      </c>
      <c r="C134" s="19">
        <f>C135</f>
        <v>77000</v>
      </c>
      <c r="D134" s="19">
        <f>D135</f>
        <v>3300</v>
      </c>
      <c r="E134" s="11">
        <f t="shared" si="2"/>
        <v>4.285714285714286</v>
      </c>
    </row>
    <row r="135" spans="1:5" ht="117">
      <c r="A135" s="24" t="s">
        <v>158</v>
      </c>
      <c r="B135" s="47" t="s">
        <v>213</v>
      </c>
      <c r="C135" s="20">
        <f>SUM(C136:C137)</f>
        <v>77000</v>
      </c>
      <c r="D135" s="20">
        <f>SUM(D136:D137)</f>
        <v>3300</v>
      </c>
      <c r="E135" s="11">
        <f t="shared" si="2"/>
        <v>4.285714285714286</v>
      </c>
    </row>
    <row r="136" spans="1:5" ht="117">
      <c r="A136" s="24" t="s">
        <v>149</v>
      </c>
      <c r="B136" s="47" t="s">
        <v>213</v>
      </c>
      <c r="C136" s="20">
        <v>59000</v>
      </c>
      <c r="D136" s="20">
        <v>3300</v>
      </c>
      <c r="E136" s="11">
        <f t="shared" si="2"/>
        <v>5.593220338983051</v>
      </c>
    </row>
    <row r="137" spans="1:5" ht="117">
      <c r="A137" s="24" t="s">
        <v>150</v>
      </c>
      <c r="B137" s="47" t="s">
        <v>213</v>
      </c>
      <c r="C137" s="20">
        <v>18000</v>
      </c>
      <c r="D137" s="20">
        <v>0</v>
      </c>
      <c r="E137" s="11">
        <f t="shared" si="2"/>
        <v>0</v>
      </c>
    </row>
    <row r="138" spans="1:5" ht="36">
      <c r="A138" s="24" t="s">
        <v>160</v>
      </c>
      <c r="B138" s="47" t="s">
        <v>214</v>
      </c>
      <c r="C138" s="20">
        <f>C139+C142</f>
        <v>140000</v>
      </c>
      <c r="D138" s="20">
        <f>D139+D142</f>
        <v>23151.239999999998</v>
      </c>
      <c r="E138" s="11">
        <f t="shared" si="2"/>
        <v>16.5366</v>
      </c>
    </row>
    <row r="139" spans="1:5" ht="153.75" customHeight="1">
      <c r="A139" s="24" t="s">
        <v>161</v>
      </c>
      <c r="B139" s="47" t="s">
        <v>215</v>
      </c>
      <c r="C139" s="20">
        <f>C140</f>
        <v>140000</v>
      </c>
      <c r="D139" s="20">
        <f>D140</f>
        <v>0</v>
      </c>
      <c r="E139" s="11">
        <f t="shared" si="2"/>
        <v>0</v>
      </c>
    </row>
    <row r="140" spans="1:5" ht="117">
      <c r="A140" s="24" t="s">
        <v>162</v>
      </c>
      <c r="B140" s="47" t="s">
        <v>216</v>
      </c>
      <c r="C140" s="20">
        <f>C141</f>
        <v>140000</v>
      </c>
      <c r="D140" s="20">
        <f>D141</f>
        <v>0</v>
      </c>
      <c r="E140" s="11">
        <f t="shared" si="2"/>
        <v>0</v>
      </c>
    </row>
    <row r="141" spans="1:5" ht="117">
      <c r="A141" s="24" t="s">
        <v>151</v>
      </c>
      <c r="B141" s="47" t="s">
        <v>216</v>
      </c>
      <c r="C141" s="20">
        <v>140000</v>
      </c>
      <c r="D141" s="20">
        <v>0</v>
      </c>
      <c r="E141" s="11">
        <f t="shared" si="2"/>
        <v>0</v>
      </c>
    </row>
    <row r="142" spans="1:5" ht="121.5" customHeight="1">
      <c r="A142" s="24" t="s">
        <v>320</v>
      </c>
      <c r="B142" s="47" t="s">
        <v>321</v>
      </c>
      <c r="C142" s="20">
        <f>C143+C146</f>
        <v>0</v>
      </c>
      <c r="D142" s="20">
        <f>D143+D146</f>
        <v>23151.239999999998</v>
      </c>
      <c r="E142" s="11">
        <v>0</v>
      </c>
    </row>
    <row r="143" spans="1:5" ht="106.5" customHeight="1">
      <c r="A143" s="24" t="s">
        <v>322</v>
      </c>
      <c r="B143" s="47" t="s">
        <v>323</v>
      </c>
      <c r="C143" s="20">
        <f>SUM(C144:C145)</f>
        <v>0</v>
      </c>
      <c r="D143" s="20">
        <f>SUM(D144:D145)</f>
        <v>22901.239999999998</v>
      </c>
      <c r="E143" s="11">
        <v>0</v>
      </c>
    </row>
    <row r="144" spans="1:5" ht="109.5" customHeight="1">
      <c r="A144" s="24" t="s">
        <v>324</v>
      </c>
      <c r="B144" s="47" t="s">
        <v>323</v>
      </c>
      <c r="C144" s="20">
        <v>0</v>
      </c>
      <c r="D144" s="20">
        <v>4149.19</v>
      </c>
      <c r="E144" s="11">
        <v>0</v>
      </c>
    </row>
    <row r="145" spans="1:5" ht="108" customHeight="1">
      <c r="A145" s="24" t="s">
        <v>325</v>
      </c>
      <c r="B145" s="47" t="s">
        <v>323</v>
      </c>
      <c r="C145" s="20">
        <v>0</v>
      </c>
      <c r="D145" s="20">
        <v>18752.05</v>
      </c>
      <c r="E145" s="11">
        <v>0</v>
      </c>
    </row>
    <row r="146" spans="1:5" ht="123" customHeight="1">
      <c r="A146" s="24" t="s">
        <v>326</v>
      </c>
      <c r="B146" s="47" t="s">
        <v>327</v>
      </c>
      <c r="C146" s="20">
        <f>C147</f>
        <v>0</v>
      </c>
      <c r="D146" s="20">
        <f>D147</f>
        <v>250</v>
      </c>
      <c r="E146" s="11">
        <v>0</v>
      </c>
    </row>
    <row r="147" spans="1:5" ht="120" customHeight="1">
      <c r="A147" s="24" t="s">
        <v>328</v>
      </c>
      <c r="B147" s="47" t="s">
        <v>327</v>
      </c>
      <c r="C147" s="20">
        <v>0</v>
      </c>
      <c r="D147" s="20">
        <v>250</v>
      </c>
      <c r="E147" s="11">
        <v>0</v>
      </c>
    </row>
    <row r="148" spans="1:5" ht="18">
      <c r="A148" s="25" t="s">
        <v>40</v>
      </c>
      <c r="B148" s="46" t="s">
        <v>144</v>
      </c>
      <c r="C148" s="26">
        <f>C149+C193+C197</f>
        <v>296869303.56</v>
      </c>
      <c r="D148" s="26">
        <f>D149+D193+D197</f>
        <v>60883990.67</v>
      </c>
      <c r="E148" s="10">
        <f aca="true" t="shared" si="4" ref="E148:E199">D148/C148*100</f>
        <v>20.508685114927953</v>
      </c>
    </row>
    <row r="149" spans="1:5" ht="66.75">
      <c r="A149" s="25" t="s">
        <v>56</v>
      </c>
      <c r="B149" s="46" t="s">
        <v>217</v>
      </c>
      <c r="C149" s="26">
        <f>C150+C157+C174+C189</f>
        <v>297282566.03000003</v>
      </c>
      <c r="D149" s="26">
        <f>D150+D157+D174+D189</f>
        <v>61297253.14</v>
      </c>
      <c r="E149" s="10">
        <f t="shared" si="4"/>
        <v>20.619188658985887</v>
      </c>
    </row>
    <row r="150" spans="1:5" ht="33">
      <c r="A150" s="25" t="s">
        <v>104</v>
      </c>
      <c r="B150" s="41" t="s">
        <v>218</v>
      </c>
      <c r="C150" s="26">
        <f>C151+C154</f>
        <v>116914680</v>
      </c>
      <c r="D150" s="26">
        <f>D151+D154</f>
        <v>29228667</v>
      </c>
      <c r="E150" s="10">
        <f t="shared" si="4"/>
        <v>24.99999743402625</v>
      </c>
    </row>
    <row r="151" spans="1:5" ht="33">
      <c r="A151" s="24" t="s">
        <v>105</v>
      </c>
      <c r="B151" s="42" t="s">
        <v>219</v>
      </c>
      <c r="C151" s="27">
        <f>C152</f>
        <v>102491500</v>
      </c>
      <c r="D151" s="27">
        <f>D152</f>
        <v>25622874</v>
      </c>
      <c r="E151" s="11">
        <f t="shared" si="4"/>
        <v>24.999999024309332</v>
      </c>
    </row>
    <row r="152" spans="1:5" ht="50.25">
      <c r="A152" s="24" t="s">
        <v>106</v>
      </c>
      <c r="B152" s="42" t="s">
        <v>220</v>
      </c>
      <c r="C152" s="27">
        <f>C153</f>
        <v>102491500</v>
      </c>
      <c r="D152" s="27">
        <f>D153</f>
        <v>25622874</v>
      </c>
      <c r="E152" s="11">
        <f t="shared" si="4"/>
        <v>24.999999024309332</v>
      </c>
    </row>
    <row r="153" spans="1:5" ht="50.25">
      <c r="A153" s="24" t="s">
        <v>107</v>
      </c>
      <c r="B153" s="42" t="s">
        <v>220</v>
      </c>
      <c r="C153" s="27">
        <v>102491500</v>
      </c>
      <c r="D153" s="28">
        <v>25622874</v>
      </c>
      <c r="E153" s="11">
        <f t="shared" si="4"/>
        <v>24.999999024309332</v>
      </c>
    </row>
    <row r="154" spans="1:5" ht="50.25">
      <c r="A154" s="24" t="s">
        <v>108</v>
      </c>
      <c r="B154" s="42" t="s">
        <v>221</v>
      </c>
      <c r="C154" s="27">
        <f>C155</f>
        <v>14423180</v>
      </c>
      <c r="D154" s="27">
        <f>D155</f>
        <v>3605793</v>
      </c>
      <c r="E154" s="11">
        <f t="shared" si="4"/>
        <v>24.999986133432433</v>
      </c>
    </row>
    <row r="155" spans="1:5" ht="50.25">
      <c r="A155" s="24" t="s">
        <v>109</v>
      </c>
      <c r="B155" s="42" t="s">
        <v>222</v>
      </c>
      <c r="C155" s="27">
        <f>C156</f>
        <v>14423180</v>
      </c>
      <c r="D155" s="27">
        <f>D156</f>
        <v>3605793</v>
      </c>
      <c r="E155" s="11">
        <f t="shared" si="4"/>
        <v>24.999986133432433</v>
      </c>
    </row>
    <row r="156" spans="1:5" ht="50.25">
      <c r="A156" s="24" t="s">
        <v>110</v>
      </c>
      <c r="B156" s="42" t="s">
        <v>222</v>
      </c>
      <c r="C156" s="27">
        <f>14393410+29770</f>
        <v>14423180</v>
      </c>
      <c r="D156" s="28">
        <v>3605793</v>
      </c>
      <c r="E156" s="11">
        <f t="shared" si="4"/>
        <v>24.999986133432433</v>
      </c>
    </row>
    <row r="157" spans="1:5" s="15" customFormat="1" ht="50.25">
      <c r="A157" s="25" t="s">
        <v>111</v>
      </c>
      <c r="B157" s="46" t="s">
        <v>223</v>
      </c>
      <c r="C157" s="26">
        <f>C158+C161+C164+C167+C170</f>
        <v>57280554.18</v>
      </c>
      <c r="D157" s="26">
        <f>D158+D161+D164+D167+D170</f>
        <v>1927172.43</v>
      </c>
      <c r="E157" s="10">
        <f t="shared" si="4"/>
        <v>3.3644444569163907</v>
      </c>
    </row>
    <row r="158" spans="1:5" s="15" customFormat="1" ht="57" customHeight="1">
      <c r="A158" s="30" t="s">
        <v>272</v>
      </c>
      <c r="B158" s="40" t="s">
        <v>273</v>
      </c>
      <c r="C158" s="27">
        <f>C159</f>
        <v>36639880.67</v>
      </c>
      <c r="D158" s="27">
        <f>D159</f>
        <v>0</v>
      </c>
      <c r="E158" s="11">
        <f t="shared" si="4"/>
        <v>0</v>
      </c>
    </row>
    <row r="159" spans="1:5" s="15" customFormat="1" ht="71.25" customHeight="1">
      <c r="A159" s="24" t="s">
        <v>270</v>
      </c>
      <c r="B159" s="40" t="s">
        <v>274</v>
      </c>
      <c r="C159" s="27">
        <f>C160</f>
        <v>36639880.67</v>
      </c>
      <c r="D159" s="27">
        <f>D160</f>
        <v>0</v>
      </c>
      <c r="E159" s="11">
        <f t="shared" si="4"/>
        <v>0</v>
      </c>
    </row>
    <row r="160" spans="1:5" s="15" customFormat="1" ht="84">
      <c r="A160" s="24" t="s">
        <v>271</v>
      </c>
      <c r="B160" s="40" t="s">
        <v>274</v>
      </c>
      <c r="C160" s="27">
        <v>36639880.67</v>
      </c>
      <c r="D160" s="27">
        <v>0</v>
      </c>
      <c r="E160" s="11">
        <f t="shared" si="4"/>
        <v>0</v>
      </c>
    </row>
    <row r="161" spans="1:5" s="15" customFormat="1" ht="139.5" customHeight="1">
      <c r="A161" s="24" t="s">
        <v>268</v>
      </c>
      <c r="B161" s="40" t="s">
        <v>269</v>
      </c>
      <c r="C161" s="27">
        <f>C162</f>
        <v>1117058.69</v>
      </c>
      <c r="D161" s="27">
        <f>D162</f>
        <v>0</v>
      </c>
      <c r="E161" s="11">
        <f t="shared" si="4"/>
        <v>0</v>
      </c>
    </row>
    <row r="162" spans="1:5" s="15" customFormat="1" ht="171" customHeight="1">
      <c r="A162" s="24" t="s">
        <v>244</v>
      </c>
      <c r="B162" s="40" t="s">
        <v>267</v>
      </c>
      <c r="C162" s="27">
        <f>C163</f>
        <v>1117058.69</v>
      </c>
      <c r="D162" s="27">
        <f>D163</f>
        <v>0</v>
      </c>
      <c r="E162" s="11">
        <f t="shared" si="4"/>
        <v>0</v>
      </c>
    </row>
    <row r="163" spans="1:5" s="15" customFormat="1" ht="159.75" customHeight="1">
      <c r="A163" s="24" t="s">
        <v>245</v>
      </c>
      <c r="B163" s="40" t="s">
        <v>266</v>
      </c>
      <c r="C163" s="27">
        <v>1117058.69</v>
      </c>
      <c r="D163" s="27">
        <v>0</v>
      </c>
      <c r="E163" s="11">
        <f t="shared" si="4"/>
        <v>0</v>
      </c>
    </row>
    <row r="164" spans="1:5" s="15" customFormat="1" ht="105.75" customHeight="1">
      <c r="A164" s="24" t="s">
        <v>275</v>
      </c>
      <c r="B164" s="40" t="s">
        <v>278</v>
      </c>
      <c r="C164" s="27">
        <f>C165</f>
        <v>10028710</v>
      </c>
      <c r="D164" s="27">
        <f>D165</f>
        <v>0</v>
      </c>
      <c r="E164" s="11">
        <f t="shared" si="4"/>
        <v>0</v>
      </c>
    </row>
    <row r="165" spans="1:5" s="15" customFormat="1" ht="134.25">
      <c r="A165" s="24" t="s">
        <v>276</v>
      </c>
      <c r="B165" s="40" t="s">
        <v>279</v>
      </c>
      <c r="C165" s="27">
        <v>10028710</v>
      </c>
      <c r="D165" s="27">
        <v>0</v>
      </c>
      <c r="E165" s="11">
        <f t="shared" si="4"/>
        <v>0</v>
      </c>
    </row>
    <row r="166" spans="1:5" s="15" customFormat="1" ht="117.75" customHeight="1">
      <c r="A166" s="24" t="s">
        <v>277</v>
      </c>
      <c r="B166" s="40" t="s">
        <v>279</v>
      </c>
      <c r="C166" s="27">
        <v>10028710</v>
      </c>
      <c r="D166" s="27">
        <v>0</v>
      </c>
      <c r="E166" s="11">
        <f t="shared" si="4"/>
        <v>0</v>
      </c>
    </row>
    <row r="167" spans="1:5" s="15" customFormat="1" ht="50.25">
      <c r="A167" s="24" t="s">
        <v>252</v>
      </c>
      <c r="B167" s="40" t="s">
        <v>253</v>
      </c>
      <c r="C167" s="27">
        <f>C168</f>
        <v>300400</v>
      </c>
      <c r="D167" s="27">
        <f>D168</f>
        <v>0</v>
      </c>
      <c r="E167" s="11">
        <f t="shared" si="4"/>
        <v>0</v>
      </c>
    </row>
    <row r="168" spans="1:5" s="15" customFormat="1" ht="54.75" customHeight="1">
      <c r="A168" s="24" t="s">
        <v>254</v>
      </c>
      <c r="B168" s="40" t="s">
        <v>255</v>
      </c>
      <c r="C168" s="27">
        <f>C169</f>
        <v>300400</v>
      </c>
      <c r="D168" s="27">
        <f>D169</f>
        <v>0</v>
      </c>
      <c r="E168" s="11">
        <f t="shared" si="4"/>
        <v>0</v>
      </c>
    </row>
    <row r="169" spans="1:5" s="15" customFormat="1" ht="66.75">
      <c r="A169" s="24" t="s">
        <v>256</v>
      </c>
      <c r="B169" s="40" t="s">
        <v>255</v>
      </c>
      <c r="C169" s="27">
        <v>300400</v>
      </c>
      <c r="D169" s="27">
        <v>0</v>
      </c>
      <c r="E169" s="11">
        <f t="shared" si="4"/>
        <v>0</v>
      </c>
    </row>
    <row r="170" spans="1:5" ht="18">
      <c r="A170" s="24" t="s">
        <v>112</v>
      </c>
      <c r="B170" s="40" t="s">
        <v>225</v>
      </c>
      <c r="C170" s="27">
        <f>C171</f>
        <v>9194504.82</v>
      </c>
      <c r="D170" s="27">
        <f>D171</f>
        <v>1927172.43</v>
      </c>
      <c r="E170" s="11">
        <f t="shared" si="4"/>
        <v>20.96004589402129</v>
      </c>
    </row>
    <row r="171" spans="1:5" ht="33">
      <c r="A171" s="24" t="s">
        <v>113</v>
      </c>
      <c r="B171" s="40" t="s">
        <v>224</v>
      </c>
      <c r="C171" s="27">
        <f>SUM(C172:C173)</f>
        <v>9194504.82</v>
      </c>
      <c r="D171" s="27">
        <f>SUM(D172:D173)</f>
        <v>1927172.43</v>
      </c>
      <c r="E171" s="11">
        <f t="shared" si="4"/>
        <v>20.96004589402129</v>
      </c>
    </row>
    <row r="172" spans="1:5" ht="33">
      <c r="A172" s="24" t="s">
        <v>114</v>
      </c>
      <c r="B172" s="40" t="s">
        <v>224</v>
      </c>
      <c r="C172" s="27">
        <f>6940548+350000-8879-135383</f>
        <v>7146286</v>
      </c>
      <c r="D172" s="27">
        <v>1699071.5</v>
      </c>
      <c r="E172" s="11">
        <f t="shared" si="4"/>
        <v>23.775587766848403</v>
      </c>
    </row>
    <row r="173" spans="1:5" ht="33">
      <c r="A173" s="24" t="s">
        <v>115</v>
      </c>
      <c r="B173" s="40" t="s">
        <v>224</v>
      </c>
      <c r="C173" s="27">
        <f>870123.66+48510+10028710+1129585.16-10028710</f>
        <v>2048218.8200000003</v>
      </c>
      <c r="D173" s="27">
        <v>228100.93</v>
      </c>
      <c r="E173" s="11">
        <f t="shared" si="4"/>
        <v>11.136550830052423</v>
      </c>
    </row>
    <row r="174" spans="1:5" ht="33">
      <c r="A174" s="25" t="s">
        <v>116</v>
      </c>
      <c r="B174" s="41" t="s">
        <v>226</v>
      </c>
      <c r="C174" s="26">
        <f>C175+C186+C183+C180</f>
        <v>122819277.05</v>
      </c>
      <c r="D174" s="26">
        <f>D175+D186+D183+D180</f>
        <v>30092676.13</v>
      </c>
      <c r="E174" s="10">
        <f t="shared" si="4"/>
        <v>24.50159034705049</v>
      </c>
    </row>
    <row r="175" spans="1:5" ht="50.25">
      <c r="A175" s="24" t="s">
        <v>117</v>
      </c>
      <c r="B175" s="42" t="s">
        <v>227</v>
      </c>
      <c r="C175" s="27">
        <f>C176</f>
        <v>2025612.7999999998</v>
      </c>
      <c r="D175" s="27">
        <f>D176</f>
        <v>452676.13</v>
      </c>
      <c r="E175" s="11">
        <f t="shared" si="4"/>
        <v>22.3476140158672</v>
      </c>
    </row>
    <row r="176" spans="1:5" ht="66.75">
      <c r="A176" s="24" t="s">
        <v>118</v>
      </c>
      <c r="B176" s="42" t="s">
        <v>228</v>
      </c>
      <c r="C176" s="27">
        <f>SUM(C177:C179)</f>
        <v>2025612.7999999998</v>
      </c>
      <c r="D176" s="27">
        <f>SUM(D177:D179)</f>
        <v>452676.13</v>
      </c>
      <c r="E176" s="11">
        <f t="shared" si="4"/>
        <v>22.3476140158672</v>
      </c>
    </row>
    <row r="177" spans="1:5" ht="66.75">
      <c r="A177" s="24" t="s">
        <v>119</v>
      </c>
      <c r="B177" s="42" t="s">
        <v>228</v>
      </c>
      <c r="C177" s="27">
        <f>448497.28+344.92</f>
        <v>448842.2</v>
      </c>
      <c r="D177" s="27">
        <v>92600</v>
      </c>
      <c r="E177" s="11">
        <f t="shared" si="4"/>
        <v>20.630858684856282</v>
      </c>
    </row>
    <row r="178" spans="1:5" ht="66.75">
      <c r="A178" s="24" t="s">
        <v>120</v>
      </c>
      <c r="B178" s="42" t="s">
        <v>228</v>
      </c>
      <c r="C178" s="27">
        <f>1460657.16+4620</f>
        <v>1465277.16</v>
      </c>
      <c r="D178" s="27">
        <v>360076.13</v>
      </c>
      <c r="E178" s="11">
        <f t="shared" si="4"/>
        <v>24.573926341689514</v>
      </c>
    </row>
    <row r="179" spans="1:5" ht="66.75">
      <c r="A179" s="24" t="s">
        <v>121</v>
      </c>
      <c r="B179" s="42" t="s">
        <v>228</v>
      </c>
      <c r="C179" s="27">
        <f>108039.22+3454.22</f>
        <v>111493.44</v>
      </c>
      <c r="D179" s="27">
        <v>0</v>
      </c>
      <c r="E179" s="11">
        <f t="shared" si="4"/>
        <v>0</v>
      </c>
    </row>
    <row r="180" spans="1:5" ht="100.5">
      <c r="A180" s="24" t="s">
        <v>122</v>
      </c>
      <c r="B180" s="42" t="s">
        <v>229</v>
      </c>
      <c r="C180" s="27">
        <f>C181</f>
        <v>3220371</v>
      </c>
      <c r="D180" s="27">
        <f>D181</f>
        <v>0</v>
      </c>
      <c r="E180" s="11">
        <f t="shared" si="4"/>
        <v>0</v>
      </c>
    </row>
    <row r="181" spans="1:5" ht="100.5">
      <c r="A181" s="24" t="s">
        <v>123</v>
      </c>
      <c r="B181" s="42" t="s">
        <v>230</v>
      </c>
      <c r="C181" s="27">
        <f>C182</f>
        <v>3220371</v>
      </c>
      <c r="D181" s="27">
        <f>D182</f>
        <v>0</v>
      </c>
      <c r="E181" s="11">
        <f t="shared" si="4"/>
        <v>0</v>
      </c>
    </row>
    <row r="182" spans="1:5" ht="100.5">
      <c r="A182" s="24" t="s">
        <v>124</v>
      </c>
      <c r="B182" s="42" t="s">
        <v>230</v>
      </c>
      <c r="C182" s="27">
        <f>1073457+2146914</f>
        <v>3220371</v>
      </c>
      <c r="D182" s="27">
        <v>0</v>
      </c>
      <c r="E182" s="11">
        <f t="shared" si="4"/>
        <v>0</v>
      </c>
    </row>
    <row r="183" spans="1:5" ht="84">
      <c r="A183" s="24" t="s">
        <v>125</v>
      </c>
      <c r="B183" s="42" t="s">
        <v>102</v>
      </c>
      <c r="C183" s="27">
        <f>C184</f>
        <v>18862</v>
      </c>
      <c r="D183" s="27">
        <f>D184</f>
        <v>0</v>
      </c>
      <c r="E183" s="11">
        <f t="shared" si="4"/>
        <v>0</v>
      </c>
    </row>
    <row r="184" spans="1:5" ht="100.5">
      <c r="A184" s="24" t="s">
        <v>126</v>
      </c>
      <c r="B184" s="42" t="s">
        <v>231</v>
      </c>
      <c r="C184" s="27">
        <f>C185</f>
        <v>18862</v>
      </c>
      <c r="D184" s="27">
        <f>D185</f>
        <v>0</v>
      </c>
      <c r="E184" s="11">
        <f t="shared" si="4"/>
        <v>0</v>
      </c>
    </row>
    <row r="185" spans="1:5" ht="100.5">
      <c r="A185" s="24" t="s">
        <v>127</v>
      </c>
      <c r="B185" s="42" t="s">
        <v>231</v>
      </c>
      <c r="C185" s="27">
        <f>5620+13242</f>
        <v>18862</v>
      </c>
      <c r="D185" s="27">
        <v>0</v>
      </c>
      <c r="E185" s="11">
        <f t="shared" si="4"/>
        <v>0</v>
      </c>
    </row>
    <row r="186" spans="1:5" ht="18">
      <c r="A186" s="24" t="s">
        <v>128</v>
      </c>
      <c r="B186" s="42" t="s">
        <v>84</v>
      </c>
      <c r="C186" s="27">
        <f>C187</f>
        <v>117554431.25</v>
      </c>
      <c r="D186" s="27">
        <f>D187</f>
        <v>29640000</v>
      </c>
      <c r="E186" s="11">
        <f t="shared" si="4"/>
        <v>25.213851732194907</v>
      </c>
    </row>
    <row r="187" spans="1:5" ht="33">
      <c r="A187" s="24" t="s">
        <v>129</v>
      </c>
      <c r="B187" s="42" t="s">
        <v>232</v>
      </c>
      <c r="C187" s="27">
        <f>C188</f>
        <v>117554431.25</v>
      </c>
      <c r="D187" s="27">
        <f>D188</f>
        <v>29640000</v>
      </c>
      <c r="E187" s="11">
        <f t="shared" si="4"/>
        <v>25.213851732194907</v>
      </c>
    </row>
    <row r="188" spans="1:5" ht="33">
      <c r="A188" s="24" t="s">
        <v>130</v>
      </c>
      <c r="B188" s="42" t="s">
        <v>232</v>
      </c>
      <c r="C188" s="27">
        <f>116638233.75+413299+502898.5</f>
        <v>117554431.25</v>
      </c>
      <c r="D188" s="27">
        <v>29640000</v>
      </c>
      <c r="E188" s="11">
        <f t="shared" si="4"/>
        <v>25.213851732194907</v>
      </c>
    </row>
    <row r="189" spans="1:5" ht="18">
      <c r="A189" s="29" t="s">
        <v>233</v>
      </c>
      <c r="B189" s="41" t="s">
        <v>234</v>
      </c>
      <c r="C189" s="26">
        <f aca="true" t="shared" si="5" ref="C189:D191">C190</f>
        <v>268054.8</v>
      </c>
      <c r="D189" s="26">
        <f t="shared" si="5"/>
        <v>48737.58</v>
      </c>
      <c r="E189" s="10">
        <f t="shared" si="4"/>
        <v>18.181946378128654</v>
      </c>
    </row>
    <row r="190" spans="1:5" ht="100.5">
      <c r="A190" s="30" t="s">
        <v>235</v>
      </c>
      <c r="B190" s="42" t="s">
        <v>236</v>
      </c>
      <c r="C190" s="27">
        <f t="shared" si="5"/>
        <v>268054.8</v>
      </c>
      <c r="D190" s="27">
        <f t="shared" si="5"/>
        <v>48737.58</v>
      </c>
      <c r="E190" s="11">
        <f t="shared" si="4"/>
        <v>18.181946378128654</v>
      </c>
    </row>
    <row r="191" spans="1:5" ht="100.5">
      <c r="A191" s="30" t="s">
        <v>237</v>
      </c>
      <c r="B191" s="42" t="s">
        <v>238</v>
      </c>
      <c r="C191" s="27">
        <f t="shared" si="5"/>
        <v>268054.8</v>
      </c>
      <c r="D191" s="27">
        <f t="shared" si="5"/>
        <v>48737.58</v>
      </c>
      <c r="E191" s="11">
        <f t="shared" si="4"/>
        <v>18.181946378128654</v>
      </c>
    </row>
    <row r="192" spans="1:5" ht="100.5">
      <c r="A192" s="30" t="s">
        <v>239</v>
      </c>
      <c r="B192" s="42" t="s">
        <v>238</v>
      </c>
      <c r="C192" s="27">
        <f>146214+121840.8</f>
        <v>268054.8</v>
      </c>
      <c r="D192" s="27">
        <v>48737.58</v>
      </c>
      <c r="E192" s="11">
        <f t="shared" si="4"/>
        <v>18.181946378128654</v>
      </c>
    </row>
    <row r="193" spans="1:5" ht="39" customHeight="1">
      <c r="A193" s="29" t="s">
        <v>240</v>
      </c>
      <c r="B193" s="41" t="s">
        <v>331</v>
      </c>
      <c r="C193" s="26">
        <f aca="true" t="shared" si="6" ref="C193:D195">C194</f>
        <v>50000</v>
      </c>
      <c r="D193" s="26">
        <f t="shared" si="6"/>
        <v>50000</v>
      </c>
      <c r="E193" s="10">
        <f t="shared" si="4"/>
        <v>100</v>
      </c>
    </row>
    <row r="194" spans="1:5" ht="39.75" customHeight="1">
      <c r="A194" s="30" t="s">
        <v>241</v>
      </c>
      <c r="B194" s="42" t="s">
        <v>332</v>
      </c>
      <c r="C194" s="27">
        <f t="shared" si="6"/>
        <v>50000</v>
      </c>
      <c r="D194" s="27">
        <f t="shared" si="6"/>
        <v>50000</v>
      </c>
      <c r="E194" s="11">
        <f t="shared" si="4"/>
        <v>100</v>
      </c>
    </row>
    <row r="195" spans="1:5" ht="72" customHeight="1">
      <c r="A195" s="30" t="s">
        <v>242</v>
      </c>
      <c r="B195" s="42" t="s">
        <v>333</v>
      </c>
      <c r="C195" s="27">
        <f t="shared" si="6"/>
        <v>50000</v>
      </c>
      <c r="D195" s="27">
        <f t="shared" si="6"/>
        <v>50000</v>
      </c>
      <c r="E195" s="11">
        <f t="shared" si="4"/>
        <v>100</v>
      </c>
    </row>
    <row r="196" spans="1:5" ht="69.75" customHeight="1">
      <c r="A196" s="30" t="s">
        <v>243</v>
      </c>
      <c r="B196" s="42" t="s">
        <v>333</v>
      </c>
      <c r="C196" s="27">
        <v>50000</v>
      </c>
      <c r="D196" s="27">
        <v>50000</v>
      </c>
      <c r="E196" s="11">
        <f t="shared" si="4"/>
        <v>100</v>
      </c>
    </row>
    <row r="197" spans="1:5" ht="90" customHeight="1">
      <c r="A197" s="29" t="s">
        <v>257</v>
      </c>
      <c r="B197" s="41" t="s">
        <v>258</v>
      </c>
      <c r="C197" s="26">
        <f>C198</f>
        <v>-463262.47000000003</v>
      </c>
      <c r="D197" s="26">
        <f>D198</f>
        <v>-463262.47000000003</v>
      </c>
      <c r="E197" s="10">
        <f t="shared" si="4"/>
        <v>100</v>
      </c>
    </row>
    <row r="198" spans="1:5" ht="66.75" customHeight="1">
      <c r="A198" s="30" t="s">
        <v>259</v>
      </c>
      <c r="B198" s="42" t="s">
        <v>260</v>
      </c>
      <c r="C198" s="27">
        <f>C199</f>
        <v>-463262.47000000003</v>
      </c>
      <c r="D198" s="27">
        <f>D199</f>
        <v>-463262.47000000003</v>
      </c>
      <c r="E198" s="11">
        <f t="shared" si="4"/>
        <v>100</v>
      </c>
    </row>
    <row r="199" spans="1:5" ht="87.75" customHeight="1">
      <c r="A199" s="30" t="s">
        <v>261</v>
      </c>
      <c r="B199" s="42" t="s">
        <v>262</v>
      </c>
      <c r="C199" s="27">
        <f>SUM(C200:C201)</f>
        <v>-463262.47000000003</v>
      </c>
      <c r="D199" s="27">
        <f>SUM(D200:D201)</f>
        <v>-463262.47000000003</v>
      </c>
      <c r="E199" s="11">
        <f t="shared" si="4"/>
        <v>100</v>
      </c>
    </row>
    <row r="200" spans="1:5" ht="84">
      <c r="A200" s="30" t="s">
        <v>263</v>
      </c>
      <c r="B200" s="42" t="s">
        <v>264</v>
      </c>
      <c r="C200" s="27">
        <v>-3240.9</v>
      </c>
      <c r="D200" s="27">
        <v>-3240.9</v>
      </c>
      <c r="E200" s="11">
        <f>D200/C200*100</f>
        <v>100</v>
      </c>
    </row>
    <row r="201" spans="1:5" ht="87" customHeight="1">
      <c r="A201" s="30" t="s">
        <v>265</v>
      </c>
      <c r="B201" s="42" t="s">
        <v>334</v>
      </c>
      <c r="C201" s="27">
        <v>-460021.57</v>
      </c>
      <c r="D201" s="27">
        <v>-460021.57</v>
      </c>
      <c r="E201" s="11">
        <f>D201/C201*100</f>
        <v>100</v>
      </c>
    </row>
    <row r="202" spans="1:5" ht="36" customHeight="1">
      <c r="A202" s="48" t="s">
        <v>145</v>
      </c>
      <c r="B202" s="49"/>
      <c r="C202" s="31">
        <f>C13+C148</f>
        <v>361331785.84000003</v>
      </c>
      <c r="D202" s="31">
        <f>D13+D148</f>
        <v>75405323.36</v>
      </c>
      <c r="E202" s="10">
        <f>D202/C202*100</f>
        <v>20.86872130131113</v>
      </c>
    </row>
    <row r="203" spans="3:5" ht="18">
      <c r="C203" s="4"/>
      <c r="E203" s="4"/>
    </row>
    <row r="204" ht="18">
      <c r="C204" s="17"/>
    </row>
    <row r="206" ht="18">
      <c r="C206" s="17"/>
    </row>
    <row r="207" ht="18">
      <c r="D207" s="18"/>
    </row>
  </sheetData>
  <sheetProtection/>
  <mergeCells count="12">
    <mergeCell ref="C4:E4"/>
    <mergeCell ref="C1:E1"/>
    <mergeCell ref="C2:E2"/>
    <mergeCell ref="C3:E3"/>
    <mergeCell ref="A202:B202"/>
    <mergeCell ref="A10:A11"/>
    <mergeCell ref="B10:B11"/>
    <mergeCell ref="A8:E8"/>
    <mergeCell ref="A9:E9"/>
    <mergeCell ref="C10:C11"/>
    <mergeCell ref="D10:D11"/>
    <mergeCell ref="E10:E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2020-04-14T05:42:00Z</cp:lastPrinted>
  <dcterms:created xsi:type="dcterms:W3CDTF">2009-08-21T08:27:43Z</dcterms:created>
  <dcterms:modified xsi:type="dcterms:W3CDTF">2020-04-21T07:00:19Z</dcterms:modified>
  <cp:category/>
  <cp:version/>
  <cp:contentType/>
  <cp:contentStatus/>
</cp:coreProperties>
</file>