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<sst xmlns="http://schemas.openxmlformats.org/spreadsheetml/2006/main" count="64" uniqueCount="64">
  <si>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</si>
  <si>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</si>
  <si>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</si>
  <si>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</si>
  <si>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</si>
  <si>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000 1 03 02000 00 0000 000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</si>
  <si>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</si>
  <si>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</si>
  <si>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</si>
  <si>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</si>
  <si>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</si>
  <si>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</si>
  <si>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</si>
  <si>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</si>
  <si>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</si>
  <si>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</si>
  <si>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</si>
  <si>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</si>
  <si>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</si>
  <si>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000 1 06 01000 00 0000 000</t>
  </si>
  <si>
    <t>Налог на имущество физических лиц</t>
  </si>
  <si>
    <t>(руб.)</t>
  </si>
  <si>
    <t>000 1 01 02000 00 0000 000</t>
  </si>
  <si>
    <t>Налог на доходы физических лиц</t>
  </si>
  <si>
    <t>000 1 05 03000 00 0000 000</t>
  </si>
  <si>
    <t>Единый сельскохозяйственный налог</t>
  </si>
  <si>
    <t xml:space="preserve">000 1 06 06000 00 0000 000
</t>
  </si>
  <si>
    <t>Земельный налог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</si>
  <si>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 </t>
  </si>
  <si>
    <t>000 1 11 05000 00 0000 000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</si>
  <si>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</si>
  <si>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</si>
  <si>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</si>
  <si>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000 1 14 06000 00 0000 000</t>
  </si>
  <si>
    <t>000 1 16 90000 00 0000 000</t>
  </si>
  <si>
    <t>Прочие поступления от денежных взысканий (штрафов) и иных сумм в возмещение ущерба</t>
  </si>
  <si>
    <t>000 1 17 05000 00 0000 000</t>
  </si>
  <si>
    <t>Прочие неналоговые доходы</t>
  </si>
  <si>
    <t>Доходы от компенсации затрат государства</t>
  </si>
  <si>
    <t>000 1 13 02000 00 0000 000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</si>
  <si>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</si>
  <si>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безвозмездные поступления в бюджеты городских поселений</t>
  </si>
  <si>
    <t>000 2 07 05000 00 0000 150</t>
  </si>
  <si>
    <t>Проект 
на 2023 год</t>
  </si>
  <si>
    <t>000 2 02 10000 00 0000 150</t>
  </si>
  <si>
    <t>000 2 02 20000 00 0000 150</t>
  </si>
  <si>
    <t>000 2 02 30000 00 0000 150</t>
  </si>
  <si>
    <t>000 2 02 40000 00 0000 150</t>
  </si>
  <si>
    <t>000 2 19 00000 00 0000 150</t>
  </si>
  <si>
    <t>000 1 16 07000 00 0000 140</t>
  </si>
  <si>
    <t>Проект 
на 2024 год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</si>
  <si>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</si>
  <si>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Инициативные платежи</t>
  </si>
  <si>
    <t>000 1 17 15000 00 0000 000</t>
  </si>
  <si>
    <t>Исполнено 
за 2021 год</t>
  </si>
  <si>
    <t xml:space="preserve">Ожидаемое исполнение за 2022 год </t>
  </si>
  <si>
    <t xml:space="preserve">2023 год к исполнению 
за 2021 год </t>
  </si>
  <si>
    <t xml:space="preserve">2023 год к ожидаемому исполнению 
за 2022 год </t>
  </si>
  <si>
    <t xml:space="preserve">2024 год к исполнению 
за 2021 год </t>
  </si>
  <si>
    <t xml:space="preserve">2024 год к ожидаемому исполнению 
за 2022 год </t>
  </si>
  <si>
    <t>Проект 
на 2025 год</t>
  </si>
  <si>
    <t xml:space="preserve">2025 год к исполнению 
за 2021 год </t>
  </si>
  <si>
    <t xml:space="preserve">2025 год к ожидаемому исполнению 
за 2022 год </t>
  </si>
  <si>
    <t>Сведения о доходах бюджета Южского городского поселения по видам доходов на 2023 год и на плановый период 2024 и 2025 годов в сравнении с исполнением за 2021 год и ожидаемым исполнением за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</si>
</sst>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27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top" wrapText="1"/>
    </xf>
    <xf numFmtId="49" fontId="22" fillId="0" borderId="0" xfId="0" applyNumberFormat="1" applyFont="1" applyFill="1" applyAlignment="1">
      <alignment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/>
    </xf>
    <xf numFmtId="185" fontId="20" fillId="0" borderId="11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center" vertical="top"/>
    </xf>
    <xf numFmtId="185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justify" vertical="center" wrapText="1"/>
    </xf>
    <xf numFmtId="49" fontId="23" fillId="0" borderId="0" xfId="0" applyNumberFormat="1" applyFont="1" applyFill="1" applyAlignment="1">
      <alignment/>
    </xf>
    <xf numFmtId="4" fontId="20" fillId="0" borderId="11" xfId="0" applyNumberFormat="1" applyFont="1" applyFill="1" applyBorder="1" applyAlignment="1">
      <alignment horizontal="right" vertical="top"/>
    </xf>
    <xf numFmtId="4" fontId="21" fillId="0" borderId="11" xfId="0" applyNumberFormat="1" applyFont="1" applyFill="1" applyBorder="1" applyAlignment="1">
      <alignment horizontal="right" vertical="top"/>
    </xf>
    <xf numFmtId="189" fontId="20" fillId="0" borderId="11" xfId="63" applyNumberFormat="1" applyFont="1" applyFill="1" applyBorder="1" applyAlignment="1">
      <alignment horizontal="right" vertical="top"/>
    </xf>
    <xf numFmtId="189" fontId="21" fillId="0" borderId="11" xfId="63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185" fontId="21" fillId="0" borderId="11" xfId="0" applyNumberFormat="1" applyFont="1" applyFill="1" applyBorder="1" applyAlignment="1">
      <alignment horizontal="center" vertical="center"/>
    </xf>
    <xf numFmtId="189" fontId="21" fillId="0" borderId="11" xfId="63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25" fillId="0" borderId="13" xfId="0" applyNumberFormat="1" applyFont="1" applyFill="1" applyBorder="1" applyAlignment="1">
      <alignment horizontal="center" wrapText="1"/>
    </xf>
    <xf numFmtId="0" fontId="26" fillId="0" borderId="13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20" fillId="0" borderId="11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39.625" style="31" customWidth="1"/>
    <col min="2" max="2" width="34.125" style="31" customWidth="1"/>
    <col min="3" max="3" width="17.75390625" style="31" customWidth="1"/>
    <col min="4" max="4" width="17.125" style="31" customWidth="1"/>
    <col min="5" max="5" width="18.375" style="31" customWidth="1"/>
    <col min="6" max="6" width="14.875" style="31" customWidth="1"/>
    <col min="7" max="7" width="15.875" style="31" customWidth="1"/>
    <col min="8" max="8" width="17.00390625" style="31" customWidth="1"/>
    <col min="9" max="9" width="15.00390625" style="31" customWidth="1"/>
    <col min="10" max="10" width="15.375" style="31" customWidth="1"/>
    <col min="11" max="11" width="17.75390625" style="31" customWidth="1"/>
    <col min="12" max="12" width="16.125" style="31" customWidth="1"/>
    <col min="13" max="13" width="15.375" style="31" customWidth="1"/>
    <col min="14" max="16384" width="9.125" style="31" customWidth="1"/>
  </cols>
  <sheetData>
    <row r="1" spans="1:13" s="2" customFormat="1" ht="26.25" customHeight="1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21</v>
      </c>
    </row>
    <row r="3" spans="1:13" s="18" customFormat="1" ht="68.25" customHeight="1">
      <c r="A3" s="3" t="s">
        <v>2</v>
      </c>
      <c r="B3" s="4" t="s">
        <v>3</v>
      </c>
      <c r="C3" s="1" t="s">
        <v>54</v>
      </c>
      <c r="D3" s="1" t="s">
        <v>55</v>
      </c>
      <c r="E3" s="1" t="s">
        <v>43</v>
      </c>
      <c r="F3" s="1" t="s">
        <v>56</v>
      </c>
      <c r="G3" s="1" t="s">
        <v>57</v>
      </c>
      <c r="H3" s="1" t="s">
        <v>50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</row>
    <row r="4" spans="1:13" ht="16.5">
      <c r="A4" s="5">
        <v>1</v>
      </c>
      <c r="B4" s="6">
        <v>2</v>
      </c>
      <c r="C4" s="5">
        <v>3</v>
      </c>
      <c r="D4" s="5">
        <v>4</v>
      </c>
      <c r="E4" s="5">
        <v>5</v>
      </c>
      <c r="F4" s="5" t="s">
        <v>13</v>
      </c>
      <c r="G4" s="5" t="s">
        <v>14</v>
      </c>
      <c r="H4" s="5">
        <v>8</v>
      </c>
      <c r="I4" s="5" t="s">
        <v>15</v>
      </c>
      <c r="J4" s="5" t="s">
        <v>16</v>
      </c>
      <c r="K4" s="5">
        <v>11</v>
      </c>
      <c r="L4" s="5" t="s">
        <v>17</v>
      </c>
      <c r="M4" s="5" t="s">
        <v>18</v>
      </c>
    </row>
    <row r="5" spans="1:13" ht="33">
      <c r="A5" s="7" t="s">
        <v>0</v>
      </c>
      <c r="B5" s="8" t="s">
        <v>4</v>
      </c>
      <c r="C5" s="19">
        <f>SUM(C6:C18)</f>
        <v>54567562.72</v>
      </c>
      <c r="D5" s="19">
        <f>SUM(D6:D18)</f>
        <v>53821836.57</v>
      </c>
      <c r="E5" s="19">
        <f>SUM(E6:E18)</f>
        <v>52753990</v>
      </c>
      <c r="F5" s="9">
        <f>E5/C5</f>
        <v>0.966764637641855</v>
      </c>
      <c r="G5" s="9">
        <f>E5/D5</f>
        <v>0.9801596036469106</v>
      </c>
      <c r="H5" s="21">
        <f>SUM(H6:H18)</f>
        <v>52753990</v>
      </c>
      <c r="I5" s="9">
        <f>H5/C5</f>
        <v>0.966764637641855</v>
      </c>
      <c r="J5" s="9">
        <f>H5/D5</f>
        <v>0.9801596036469106</v>
      </c>
      <c r="K5" s="21">
        <f>SUM(K6:K18)</f>
        <v>52753990</v>
      </c>
      <c r="L5" s="9">
        <f aca="true" t="shared" si="0" ref="L5:L25">K5/C5</f>
        <v>0.966764637641855</v>
      </c>
      <c r="M5" s="9">
        <f>K5/D5</f>
        <v>0.9801596036469106</v>
      </c>
    </row>
    <row r="6" spans="1:13" ht="18.75" customHeight="1">
      <c r="A6" s="10" t="s">
        <v>23</v>
      </c>
      <c r="B6" s="11" t="s">
        <v>22</v>
      </c>
      <c r="C6" s="20">
        <f>42440452.55</f>
        <v>42440452.55</v>
      </c>
      <c r="D6" s="20">
        <f>44284166.33</f>
        <v>44284166.33</v>
      </c>
      <c r="E6" s="20">
        <f>44530500</f>
        <v>44530500</v>
      </c>
      <c r="F6" s="12">
        <f aca="true" t="shared" si="1" ref="F6:F26">E6/C6</f>
        <v>1.0492465872633585</v>
      </c>
      <c r="G6" s="12">
        <f aca="true" t="shared" si="2" ref="G6:G26">E6/D6</f>
        <v>1.00556256762664</v>
      </c>
      <c r="H6" s="22">
        <f>44630500</f>
        <v>44630500</v>
      </c>
      <c r="I6" s="12">
        <f aca="true" t="shared" si="3" ref="I6:I26">H6/C6</f>
        <v>1.0516028298100701</v>
      </c>
      <c r="J6" s="12">
        <f aca="true" t="shared" si="4" ref="J6:J26">H6/D6</f>
        <v>1.0078207110735509</v>
      </c>
      <c r="K6" s="22">
        <f>44630500</f>
        <v>44630500</v>
      </c>
      <c r="L6" s="12">
        <f t="shared" si="0"/>
        <v>1.0516028298100701</v>
      </c>
      <c r="M6" s="12">
        <f aca="true" t="shared" si="5" ref="M6:M26">K6/D6</f>
        <v>1.0078207110735509</v>
      </c>
    </row>
    <row r="7" spans="1:13" ht="66" customHeight="1">
      <c r="A7" s="10" t="s">
        <v>1</v>
      </c>
      <c r="B7" s="11" t="s">
        <v>5</v>
      </c>
      <c r="C7" s="20">
        <f>2439686.44</f>
        <v>2439686.44</v>
      </c>
      <c r="D7" s="20">
        <f>2588490</f>
        <v>2588490</v>
      </c>
      <c r="E7" s="20">
        <f>2588490</f>
        <v>2588490</v>
      </c>
      <c r="F7" s="12">
        <f t="shared" si="1"/>
        <v>1.0609929036618329</v>
      </c>
      <c r="G7" s="12">
        <f t="shared" si="2"/>
        <v>1</v>
      </c>
      <c r="H7" s="22">
        <f>2588490</f>
        <v>2588490</v>
      </c>
      <c r="I7" s="12">
        <f t="shared" si="3"/>
        <v>1.0609929036618329</v>
      </c>
      <c r="J7" s="12">
        <f t="shared" si="4"/>
        <v>1</v>
      </c>
      <c r="K7" s="22">
        <f>2588490</f>
        <v>2588490</v>
      </c>
      <c r="L7" s="12">
        <f t="shared" si="0"/>
        <v>1.0609929036618329</v>
      </c>
      <c r="M7" s="12">
        <f t="shared" si="5"/>
        <v>1</v>
      </c>
    </row>
    <row r="8" spans="1:13" ht="33" hidden="1">
      <c r="A8" s="10" t="s">
        <v>25</v>
      </c>
      <c r="B8" s="11" t="s">
        <v>24</v>
      </c>
      <c r="C8" s="20"/>
      <c r="D8" s="20"/>
      <c r="E8" s="20"/>
      <c r="F8" s="12" t="e">
        <f t="shared" si="1"/>
        <v>#DIV/0!</v>
      </c>
      <c r="G8" s="12" t="e">
        <f t="shared" si="2"/>
        <v>#DIV/0!</v>
      </c>
      <c r="H8" s="22"/>
      <c r="I8" s="12" t="e">
        <f t="shared" si="3"/>
        <v>#DIV/0!</v>
      </c>
      <c r="J8" s="12" t="e">
        <f t="shared" si="4"/>
        <v>#DIV/0!</v>
      </c>
      <c r="K8" s="22"/>
      <c r="L8" s="12" t="e">
        <f t="shared" si="0"/>
        <v>#DIV/0!</v>
      </c>
      <c r="M8" s="12">
        <f>0</f>
        <v>0</v>
      </c>
    </row>
    <row r="9" spans="1:13" ht="34.5" customHeight="1">
      <c r="A9" s="10" t="s">
        <v>20</v>
      </c>
      <c r="B9" s="11" t="s">
        <v>19</v>
      </c>
      <c r="C9" s="20">
        <f>1946801.72</f>
        <v>1946801.72</v>
      </c>
      <c r="D9" s="20">
        <f>1750000</f>
        <v>1750000</v>
      </c>
      <c r="E9" s="20">
        <f>1250000</f>
        <v>1250000</v>
      </c>
      <c r="F9" s="12">
        <f t="shared" si="1"/>
        <v>0.6420787423590318</v>
      </c>
      <c r="G9" s="12">
        <f t="shared" si="2"/>
        <v>0.7142857142857143</v>
      </c>
      <c r="H9" s="22">
        <f>1250000</f>
        <v>1250000</v>
      </c>
      <c r="I9" s="12">
        <f t="shared" si="3"/>
        <v>0.6420787423590318</v>
      </c>
      <c r="J9" s="12">
        <f t="shared" si="4"/>
        <v>0.7142857142857143</v>
      </c>
      <c r="K9" s="22">
        <f>1250000</f>
        <v>1250000</v>
      </c>
      <c r="L9" s="12">
        <f t="shared" si="0"/>
        <v>0.6420787423590318</v>
      </c>
      <c r="M9" s="12">
        <f t="shared" si="5"/>
        <v>0.7142857142857143</v>
      </c>
    </row>
    <row r="10" spans="1:13" ht="18.75" customHeight="1">
      <c r="A10" s="10" t="s">
        <v>27</v>
      </c>
      <c r="B10" s="13" t="s">
        <v>26</v>
      </c>
      <c r="C10" s="20">
        <f>2242886.1</f>
        <v>2242886.1</v>
      </c>
      <c r="D10" s="20">
        <f>2250000</f>
        <v>2250000</v>
      </c>
      <c r="E10" s="20">
        <f>2750000</f>
        <v>2750000</v>
      </c>
      <c r="F10" s="12">
        <f t="shared" si="1"/>
        <v>1.226098819730525</v>
      </c>
      <c r="G10" s="12">
        <f t="shared" si="2"/>
        <v>1.2222222222222223</v>
      </c>
      <c r="H10" s="22">
        <f>2750000</f>
        <v>2750000</v>
      </c>
      <c r="I10" s="12">
        <f t="shared" si="3"/>
        <v>1.226098819730525</v>
      </c>
      <c r="J10" s="12">
        <f t="shared" si="4"/>
        <v>1.2222222222222223</v>
      </c>
      <c r="K10" s="22">
        <f>2750000</f>
        <v>2750000</v>
      </c>
      <c r="L10" s="12">
        <f t="shared" si="0"/>
        <v>1.226098819730525</v>
      </c>
      <c r="M10" s="12">
        <f t="shared" si="5"/>
        <v>1.2222222222222223</v>
      </c>
    </row>
    <row r="11" spans="1:13" ht="182.25" customHeight="1">
      <c r="A11" s="14" t="s">
        <v>28</v>
      </c>
      <c r="B11" s="13" t="s">
        <v>29</v>
      </c>
      <c r="C11" s="20">
        <f>3744112.32</f>
        <v>3744112.32</v>
      </c>
      <c r="D11" s="20">
        <f>2597403.49</f>
        <v>2597403.49</v>
      </c>
      <c r="E11" s="20">
        <f>1590000</f>
        <v>1590000</v>
      </c>
      <c r="F11" s="12">
        <f t="shared" si="1"/>
        <v>0.42466674717707187</v>
      </c>
      <c r="G11" s="12">
        <f t="shared" si="2"/>
        <v>0.6121497896347248</v>
      </c>
      <c r="H11" s="22">
        <f>1490000</f>
        <v>1490000</v>
      </c>
      <c r="I11" s="12">
        <f t="shared" si="3"/>
        <v>0.3979581467256837</v>
      </c>
      <c r="J11" s="12">
        <f t="shared" si="4"/>
        <v>0.5736498028652453</v>
      </c>
      <c r="K11" s="22">
        <f>1490000</f>
        <v>1490000</v>
      </c>
      <c r="L11" s="12">
        <f t="shared" si="0"/>
        <v>0.3979581467256837</v>
      </c>
      <c r="M11" s="12">
        <f t="shared" si="5"/>
        <v>0.5736498028652453</v>
      </c>
    </row>
    <row r="12" spans="1:13" ht="35.25" customHeight="1">
      <c r="A12" s="10" t="s">
        <v>38</v>
      </c>
      <c r="B12" s="13" t="s">
        <v>39</v>
      </c>
      <c r="C12" s="20">
        <f>777946.12</f>
        <v>777946.12</v>
      </c>
      <c r="D12" s="20">
        <f>38000</f>
        <v>38000</v>
      </c>
      <c r="E12" s="20">
        <f>0</f>
        <v>0</v>
      </c>
      <c r="F12" s="12">
        <f t="shared" si="1"/>
        <v>0</v>
      </c>
      <c r="G12" s="12">
        <f t="shared" si="2"/>
        <v>0</v>
      </c>
      <c r="H12" s="22">
        <f>0</f>
        <v>0</v>
      </c>
      <c r="I12" s="12">
        <f t="shared" si="3"/>
        <v>0</v>
      </c>
      <c r="J12" s="12">
        <f t="shared" si="4"/>
        <v>0</v>
      </c>
      <c r="K12" s="22">
        <f>0</f>
        <v>0</v>
      </c>
      <c r="L12" s="12">
        <f t="shared" si="0"/>
        <v>0</v>
      </c>
      <c r="M12" s="12">
        <f t="shared" si="5"/>
        <v>0</v>
      </c>
    </row>
    <row r="13" spans="1:13" ht="166.5" customHeight="1">
      <c r="A13" s="14" t="s">
        <v>31</v>
      </c>
      <c r="B13" s="13" t="s">
        <v>30</v>
      </c>
      <c r="C13" s="20">
        <f>270489.21</f>
        <v>270489.21</v>
      </c>
      <c r="D13" s="20">
        <f>0</f>
        <v>0</v>
      </c>
      <c r="E13" s="20">
        <f>0</f>
        <v>0</v>
      </c>
      <c r="F13" s="12">
        <f t="shared" si="1"/>
        <v>0</v>
      </c>
      <c r="G13" s="12">
        <f>0</f>
        <v>0</v>
      </c>
      <c r="H13" s="22">
        <f>0</f>
        <v>0</v>
      </c>
      <c r="I13" s="12">
        <f t="shared" si="3"/>
        <v>0</v>
      </c>
      <c r="J13" s="12">
        <f>0</f>
        <v>0</v>
      </c>
      <c r="K13" s="22">
        <f>0</f>
        <v>0</v>
      </c>
      <c r="L13" s="12">
        <f t="shared" si="0"/>
        <v>0</v>
      </c>
      <c r="M13" s="12">
        <f>0</f>
        <v>0</v>
      </c>
    </row>
    <row r="14" spans="1:13" ht="66">
      <c r="A14" s="14" t="s">
        <v>32</v>
      </c>
      <c r="B14" s="13" t="s">
        <v>33</v>
      </c>
      <c r="C14" s="20">
        <f>574219.17</f>
        <v>574219.17</v>
      </c>
      <c r="D14" s="20">
        <f>250027.13</f>
        <v>250027.13</v>
      </c>
      <c r="E14" s="20">
        <f>40000</f>
        <v>40000</v>
      </c>
      <c r="F14" s="12">
        <f t="shared" si="1"/>
        <v>0.06965981299440072</v>
      </c>
      <c r="G14" s="12">
        <f t="shared" si="2"/>
        <v>0.15998263868405</v>
      </c>
      <c r="H14" s="22">
        <f>40000</f>
        <v>40000</v>
      </c>
      <c r="I14" s="12">
        <f t="shared" si="3"/>
        <v>0.06965981299440072</v>
      </c>
      <c r="J14" s="12">
        <f t="shared" si="4"/>
        <v>0.15998263868405</v>
      </c>
      <c r="K14" s="22">
        <f>40000</f>
        <v>40000</v>
      </c>
      <c r="L14" s="12">
        <f t="shared" si="0"/>
        <v>0.06965981299440072</v>
      </c>
      <c r="M14" s="12">
        <f t="shared" si="5"/>
        <v>0.15998263868405</v>
      </c>
    </row>
    <row r="15" spans="1:13" ht="233.25" customHeight="1">
      <c r="A15" s="14" t="s">
        <v>51</v>
      </c>
      <c r="B15" s="13" t="s">
        <v>49</v>
      </c>
      <c r="C15" s="20">
        <f>100176.53</f>
        <v>100176.53</v>
      </c>
      <c r="D15" s="20">
        <f>1000</f>
        <v>1000</v>
      </c>
      <c r="E15" s="20">
        <f>5000</f>
        <v>5000</v>
      </c>
      <c r="F15" s="12">
        <f t="shared" si="1"/>
        <v>0.04991189053963039</v>
      </c>
      <c r="G15" s="12">
        <f t="shared" si="2"/>
        <v>5</v>
      </c>
      <c r="H15" s="22">
        <f>5000</f>
        <v>5000</v>
      </c>
      <c r="I15" s="12">
        <f t="shared" si="3"/>
        <v>0.04991189053963039</v>
      </c>
      <c r="J15" s="12">
        <f t="shared" si="4"/>
        <v>5</v>
      </c>
      <c r="K15" s="22">
        <f>5000</f>
        <v>5000</v>
      </c>
      <c r="L15" s="12">
        <f t="shared" si="0"/>
        <v>0.04991189053963039</v>
      </c>
      <c r="M15" s="12">
        <f t="shared" si="5"/>
        <v>5</v>
      </c>
    </row>
    <row r="16" spans="1:13" ht="49.5" hidden="1">
      <c r="A16" s="14" t="s">
        <v>35</v>
      </c>
      <c r="B16" s="13" t="s">
        <v>34</v>
      </c>
      <c r="C16" s="20"/>
      <c r="D16" s="20"/>
      <c r="E16" s="20"/>
      <c r="F16" s="12" t="e">
        <f t="shared" si="1"/>
        <v>#DIV/0!</v>
      </c>
      <c r="G16" s="12" t="e">
        <f t="shared" si="2"/>
        <v>#DIV/0!</v>
      </c>
      <c r="H16" s="22"/>
      <c r="I16" s="12" t="e">
        <f t="shared" si="3"/>
        <v>#DIV/0!</v>
      </c>
      <c r="J16" s="12" t="e">
        <f t="shared" si="4"/>
        <v>#DIV/0!</v>
      </c>
      <c r="K16" s="22"/>
      <c r="L16" s="12" t="e">
        <f t="shared" si="0"/>
        <v>#DIV/0!</v>
      </c>
      <c r="M16" s="12" t="e">
        <f t="shared" si="5"/>
        <v>#DIV/0!</v>
      </c>
    </row>
    <row r="17" spans="1:13" ht="22.5" customHeight="1">
      <c r="A17" s="14" t="s">
        <v>37</v>
      </c>
      <c r="B17" s="13" t="s">
        <v>36</v>
      </c>
      <c r="C17" s="20">
        <f>112</f>
        <v>112</v>
      </c>
      <c r="D17" s="20">
        <f>0</f>
        <v>0</v>
      </c>
      <c r="E17" s="20">
        <f>0</f>
        <v>0</v>
      </c>
      <c r="F17" s="12">
        <f>E17/C17</f>
        <v>0</v>
      </c>
      <c r="G17" s="12">
        <f>0</f>
        <v>0</v>
      </c>
      <c r="H17" s="22">
        <f>0</f>
        <v>0</v>
      </c>
      <c r="I17" s="12">
        <f>H17/C17</f>
        <v>0</v>
      </c>
      <c r="J17" s="12">
        <f>0</f>
        <v>0</v>
      </c>
      <c r="K17" s="22">
        <f>0</f>
        <v>0</v>
      </c>
      <c r="L17" s="12">
        <f>K17/C17</f>
        <v>0</v>
      </c>
      <c r="M17" s="12">
        <f>0</f>
        <v>0</v>
      </c>
    </row>
    <row r="18" spans="1:13" ht="18.75" customHeight="1">
      <c r="A18" s="14" t="s">
        <v>52</v>
      </c>
      <c r="B18" s="13" t="s">
        <v>53</v>
      </c>
      <c r="C18" s="20">
        <f>30680.56</f>
        <v>30680.56</v>
      </c>
      <c r="D18" s="20">
        <f>62749.62</f>
        <v>62749.62</v>
      </c>
      <c r="E18" s="20">
        <f>0</f>
        <v>0</v>
      </c>
      <c r="F18" s="12">
        <f t="shared" si="1"/>
        <v>0</v>
      </c>
      <c r="G18" s="12">
        <f t="shared" si="2"/>
        <v>0</v>
      </c>
      <c r="H18" s="22">
        <f>0</f>
        <v>0</v>
      </c>
      <c r="I18" s="12">
        <f t="shared" si="3"/>
        <v>0</v>
      </c>
      <c r="J18" s="12">
        <f t="shared" si="4"/>
        <v>0</v>
      </c>
      <c r="K18" s="22">
        <f>0</f>
        <v>0</v>
      </c>
      <c r="L18" s="12">
        <f t="shared" si="0"/>
        <v>0</v>
      </c>
      <c r="M18" s="12">
        <f t="shared" si="5"/>
        <v>0</v>
      </c>
    </row>
    <row r="19" spans="1:13" ht="33">
      <c r="A19" s="7" t="s">
        <v>6</v>
      </c>
      <c r="B19" s="8" t="s">
        <v>11</v>
      </c>
      <c r="C19" s="19">
        <f>SUM(C20:C25)</f>
        <v>70807594.93</v>
      </c>
      <c r="D19" s="19">
        <f>SUM(D20:D25)</f>
        <v>95524471.17999999</v>
      </c>
      <c r="E19" s="19">
        <f>SUM(E20:E25)</f>
        <v>50796639.45999999</v>
      </c>
      <c r="F19" s="9">
        <f t="shared" si="1"/>
        <v>0.7173897024777818</v>
      </c>
      <c r="G19" s="9">
        <f t="shared" si="2"/>
        <v>0.5317657227778018</v>
      </c>
      <c r="H19" s="21">
        <f>SUM(H20:H25)</f>
        <v>17636800</v>
      </c>
      <c r="I19" s="9">
        <f t="shared" si="3"/>
        <v>0.24908062500125364</v>
      </c>
      <c r="J19" s="9">
        <f t="shared" si="4"/>
        <v>0.1846312236240113</v>
      </c>
      <c r="K19" s="21">
        <f>SUM(K20:K25)</f>
        <v>17636800</v>
      </c>
      <c r="L19" s="9">
        <f t="shared" si="0"/>
        <v>0.24908062500125364</v>
      </c>
      <c r="M19" s="9">
        <f t="shared" si="5"/>
        <v>0.1846312236240113</v>
      </c>
    </row>
    <row r="20" spans="1:13" ht="35.25" customHeight="1">
      <c r="A20" s="15" t="s">
        <v>7</v>
      </c>
      <c r="B20" s="16" t="s">
        <v>44</v>
      </c>
      <c r="C20" s="20">
        <f>25183050</f>
        <v>25183050</v>
      </c>
      <c r="D20" s="20">
        <f>27115443.89</f>
        <v>27115443.89</v>
      </c>
      <c r="E20" s="20">
        <f>26723952.13</f>
        <v>26723952.13</v>
      </c>
      <c r="F20" s="12">
        <f t="shared" si="1"/>
        <v>1.0611880661794342</v>
      </c>
      <c r="G20" s="12">
        <f t="shared" si="2"/>
        <v>0.985562037575775</v>
      </c>
      <c r="H20" s="22">
        <f>17636800</f>
        <v>17636800</v>
      </c>
      <c r="I20" s="12">
        <f t="shared" si="3"/>
        <v>0.7003440806415426</v>
      </c>
      <c r="J20" s="12">
        <f t="shared" si="4"/>
        <v>0.6504337554475491</v>
      </c>
      <c r="K20" s="22">
        <f>17636800</f>
        <v>17636800</v>
      </c>
      <c r="L20" s="12">
        <f t="shared" si="0"/>
        <v>0.7003440806415426</v>
      </c>
      <c r="M20" s="12">
        <f t="shared" si="5"/>
        <v>0.6504337554475491</v>
      </c>
    </row>
    <row r="21" spans="1:13" ht="52.5" customHeight="1">
      <c r="A21" s="15" t="s">
        <v>8</v>
      </c>
      <c r="B21" s="13" t="s">
        <v>45</v>
      </c>
      <c r="C21" s="20">
        <f>24443504.53</f>
        <v>24443504.53</v>
      </c>
      <c r="D21" s="20">
        <f>70713610.02-2115890.4</f>
        <v>68597719.61999999</v>
      </c>
      <c r="E21" s="20">
        <f>24072687.33</f>
        <v>24072687.33</v>
      </c>
      <c r="F21" s="12">
        <f t="shared" si="1"/>
        <v>0.9848296221376566</v>
      </c>
      <c r="G21" s="12">
        <f t="shared" si="2"/>
        <v>0.35092547483140374</v>
      </c>
      <c r="H21" s="22">
        <f>0</f>
        <v>0</v>
      </c>
      <c r="I21" s="12">
        <f t="shared" si="3"/>
        <v>0</v>
      </c>
      <c r="J21" s="12">
        <f t="shared" si="4"/>
        <v>0</v>
      </c>
      <c r="K21" s="22">
        <f>0</f>
        <v>0</v>
      </c>
      <c r="L21" s="12">
        <f t="shared" si="0"/>
        <v>0</v>
      </c>
      <c r="M21" s="12">
        <f t="shared" si="5"/>
        <v>0</v>
      </c>
    </row>
    <row r="22" spans="1:13" ht="33" hidden="1">
      <c r="A22" s="15" t="s">
        <v>9</v>
      </c>
      <c r="B22" s="13" t="s">
        <v>46</v>
      </c>
      <c r="C22" s="20">
        <f>0</f>
        <v>0</v>
      </c>
      <c r="D22" s="20"/>
      <c r="E22" s="20"/>
      <c r="F22" s="12" t="e">
        <f t="shared" si="1"/>
        <v>#DIV/0!</v>
      </c>
      <c r="G22" s="12">
        <f>0</f>
        <v>0</v>
      </c>
      <c r="H22" s="22">
        <f>0</f>
        <v>0</v>
      </c>
      <c r="I22" s="12" t="e">
        <f t="shared" si="3"/>
        <v>#DIV/0!</v>
      </c>
      <c r="J22" s="12">
        <f>0</f>
        <v>0</v>
      </c>
      <c r="K22" s="22">
        <f>0</f>
        <v>0</v>
      </c>
      <c r="L22" s="12" t="e">
        <f t="shared" si="0"/>
        <v>#DIV/0!</v>
      </c>
      <c r="M22" s="12">
        <f>0</f>
        <v>0</v>
      </c>
    </row>
    <row r="23" spans="1:13" s="32" customFormat="1" ht="22.5" customHeight="1">
      <c r="A23" s="17" t="s">
        <v>10</v>
      </c>
      <c r="B23" s="23" t="s">
        <v>47</v>
      </c>
      <c r="C23" s="24">
        <f>21181040.4</f>
        <v>21181040.4</v>
      </c>
      <c r="D23" s="24">
        <f>0</f>
        <v>0</v>
      </c>
      <c r="E23" s="24">
        <f>0</f>
        <v>0</v>
      </c>
      <c r="F23" s="25">
        <f t="shared" si="1"/>
        <v>0</v>
      </c>
      <c r="G23" s="25">
        <f>0</f>
        <v>0</v>
      </c>
      <c r="H23" s="26">
        <f>0</f>
        <v>0</v>
      </c>
      <c r="I23" s="25">
        <f t="shared" si="3"/>
        <v>0</v>
      </c>
      <c r="J23" s="25">
        <f>0</f>
        <v>0</v>
      </c>
      <c r="K23" s="26">
        <f>0</f>
        <v>0</v>
      </c>
      <c r="L23" s="25">
        <f t="shared" si="0"/>
        <v>0</v>
      </c>
      <c r="M23" s="25">
        <f>0</f>
        <v>0</v>
      </c>
    </row>
    <row r="24" spans="1:13" ht="49.5" customHeight="1">
      <c r="A24" s="17" t="s">
        <v>41</v>
      </c>
      <c r="B24" s="13" t="s">
        <v>42</v>
      </c>
      <c r="C24" s="20">
        <f>0</f>
        <v>0</v>
      </c>
      <c r="D24" s="20">
        <f>-188692.33</f>
        <v>-188692.33</v>
      </c>
      <c r="E24" s="20">
        <f>0</f>
        <v>0</v>
      </c>
      <c r="F24" s="12">
        <f>0</f>
        <v>0</v>
      </c>
      <c r="G24" s="12">
        <f>0</f>
        <v>0</v>
      </c>
      <c r="H24" s="22">
        <f>0</f>
        <v>0</v>
      </c>
      <c r="I24" s="12">
        <f>0</f>
        <v>0</v>
      </c>
      <c r="J24" s="12">
        <f>0</f>
        <v>0</v>
      </c>
      <c r="K24" s="22">
        <f>0</f>
        <v>0</v>
      </c>
      <c r="L24" s="12">
        <f>0</f>
        <v>0</v>
      </c>
      <c r="M24" s="12">
        <f>0</f>
        <v>0</v>
      </c>
    </row>
    <row r="25" spans="1:13" ht="0.75" customHeight="1" hidden="1">
      <c r="A25" s="15" t="s">
        <v>40</v>
      </c>
      <c r="B25" s="13" t="s">
        <v>48</v>
      </c>
      <c r="C25" s="20">
        <f>0</f>
        <v>0</v>
      </c>
      <c r="D25" s="20"/>
      <c r="E25" s="20"/>
      <c r="F25" s="12" t="e">
        <f t="shared" si="1"/>
        <v>#DIV/0!</v>
      </c>
      <c r="G25" s="12" t="e">
        <f t="shared" si="2"/>
        <v>#DIV/0!</v>
      </c>
      <c r="H25" s="22"/>
      <c r="I25" s="12" t="e">
        <f t="shared" si="3"/>
        <v>#DIV/0!</v>
      </c>
      <c r="J25" s="12" t="e">
        <f t="shared" si="4"/>
        <v>#DIV/0!</v>
      </c>
      <c r="K25" s="22"/>
      <c r="L25" s="12" t="e">
        <f t="shared" si="0"/>
        <v>#DIV/0!</v>
      </c>
      <c r="M25" s="12" t="e">
        <f t="shared" si="5"/>
        <v>#DIV/0!</v>
      </c>
    </row>
    <row r="26" spans="1:13" ht="18" customHeight="1">
      <c r="A26" s="33" t="s">
        <v>12</v>
      </c>
      <c r="B26" s="33"/>
      <c r="C26" s="19">
        <f>C5+C19</f>
        <v>125375157.65</v>
      </c>
      <c r="D26" s="19">
        <f>D5+D19</f>
        <v>149346307.75</v>
      </c>
      <c r="E26" s="19">
        <f>E5+E19</f>
        <v>103550629.46</v>
      </c>
      <c r="F26" s="9">
        <f t="shared" si="1"/>
        <v>0.8259262153757299</v>
      </c>
      <c r="G26" s="9">
        <f t="shared" si="2"/>
        <v>0.6933591530989824</v>
      </c>
      <c r="H26" s="21">
        <f>H5+H19</f>
        <v>70390790</v>
      </c>
      <c r="I26" s="9">
        <f t="shared" si="3"/>
        <v>0.5614412880461092</v>
      </c>
      <c r="J26" s="9">
        <f t="shared" si="4"/>
        <v>0.4713259474605257</v>
      </c>
      <c r="K26" s="21">
        <f>K5+K19</f>
        <v>70390790</v>
      </c>
      <c r="L26" s="9">
        <f>K26/C26</f>
        <v>0.5614412880461092</v>
      </c>
      <c r="M26" s="9">
        <f t="shared" si="5"/>
        <v>0.4713259474605257</v>
      </c>
    </row>
    <row r="27" spans="1:13" ht="12.75">
      <c r="A27" s="34"/>
      <c r="B27" s="34"/>
      <c r="C27" s="34"/>
      <c r="D27" s="34"/>
      <c r="E27" s="34"/>
      <c r="F27" s="35"/>
      <c r="G27" s="35"/>
      <c r="H27" s="35"/>
      <c r="I27" s="35"/>
      <c r="J27" s="35"/>
      <c r="K27" s="35"/>
      <c r="L27" s="34"/>
      <c r="M27" s="34"/>
    </row>
  </sheetData>
  <sheetProtection/>
  <mergeCells count="2">
    <mergeCell ref="A1:M1"/>
    <mergeCell ref="A26:B26"/>
  </mergeCells>
  <printOptions/>
  <pageMargins left="0.7480314960629921" right="0.1968503937007874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Жирякова</cp:lastModifiedBy>
  <cp:lastPrinted>2021-11-11T10:26:13Z</cp:lastPrinted>
  <dcterms:created xsi:type="dcterms:W3CDTF">2014-03-24T07:39:29Z</dcterms:created>
  <dcterms:modified xsi:type="dcterms:W3CDTF">2022-11-07T07:45:54Z</dcterms:modified>
  <cp:category/>
  <cp:version/>
  <cp:contentType/>
  <cp:contentStatus/>
</cp:coreProperties>
</file>