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4-2025" sheetId="1" r:id="rId1"/>
  </sheets>
  <externalReferences>
    <externalReference r:id="rId4"/>
  </externalReferences>
  <definedNames>
    <definedName name="_xlnm.Print_Titles" localSheetId="0">'Прил.№5 Распред на 2024-2025'!$25:$25</definedName>
  </definedNames>
  <calcPr fullCalcOnLoad="1"/>
</workbook>
</file>

<file path=xl/sharedStrings.xml><?xml version="1.0" encoding="utf-8"?>
<sst xmlns="http://schemas.openxmlformats.org/spreadsheetml/2006/main" count="254" uniqueCount="250">
  <si>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</si>
  <si>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</si>
  <si>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</si>
  <si>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</si>
  <si>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</si>
  <si>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</si>
  <si>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</si>
  <si>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</si>
  <si>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</si>
  <si>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</si>
  <si>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</si>
  <si>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</si>
  <si>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</si>
  <si>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</si>
  <si>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</si>
  <si>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</si>
  <si>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</si>
  <si>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</si>
  <si>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</si>
  <si>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</si>
  <si>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</si>
  <si>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</si>
  <si>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</si>
  <si>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</si>
  <si>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</si>
  <si>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</si>
  <si>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</si>
  <si>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</si>
  <si>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</si>
  <si>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</si>
  <si>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</si>
  <si>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</si>
  <si>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</si>
  <si>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</si>
  <si>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</si>
  <si>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</si>
  <si>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</si>
  <si>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</si>
  <si>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</si>
  <si>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</si>
  <si>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</si>
  <si>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</si>
  <si>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</si>
  <si>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</si>
  <si>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</si>
  <si>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</si>
  <si>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</si>
  <si>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</si>
  <si>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</si>
  <si>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</si>
  <si>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</si>
  <si>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</si>
  <si>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</si>
  <si>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</si>
  <si>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</si>
  <si>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</si>
  <si>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</si>
  <si>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</si>
  <si>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</si>
  <si>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</si>
  <si>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</si>
  <si>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</si>
  <si>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</si>
  <si>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</si>
  <si>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</si>
  <si>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</si>
  <si>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</si>
  <si>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</si>
  <si>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</si>
  <si>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</si>
  <si>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</si>
  <si>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</si>
  <si>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</si>
  <si>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</si>
  <si>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</si>
  <si>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</si>
  <si>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</si>
  <si>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</si>
  <si>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</si>
  <si>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</si>
  <si>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</si>
  <si>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</si>
  <si>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</si>
  <si>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</si>
  <si>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</si>
  <si>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</si>
  <si>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</si>
  <si>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</si>
  <si>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</si>
  <si>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</si>
  <si>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</si>
  <si>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</si>
  <si>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</si>
  <si>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</si>
  <si>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</si>
  <si>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</si>
  <si>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</si>
  <si>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</si>
  <si>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</si>
  <si>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</si>
  <si>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</si>
  <si>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</si>
  <si>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</si>
  <si>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</si>
  <si>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</si>
  <si>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</si>
  <si>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</si>
  <si>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</si>
  <si>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</si>
  <si>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</si>
  <si>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</si>
  <si>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</si>
  <si>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</si>
  <si>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</si>
  <si>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</si>
  <si>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</si>
  <si>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</si>
  <si>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</si>
  <si>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</si>
  <si>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</si>
  <si>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</si>
  <si>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</si>
  <si>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</si>
  <si>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</si>
  <si>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</si>
  <si>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</si>
  <si>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</si>
  <si>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</si>
  <si>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</si>
  <si>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</si>
  <si>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</si>
  <si>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</si>
  <si>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</si>
  <si>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</si>
  <si>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</si>
  <si>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</si>
  <si>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</si>
  <si>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</si>
  <si>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</si>
  <si>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</si>
  <si>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</si>
  <si>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</si>
  <si>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</si>
  <si>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</si>
  <si>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</si>
  <si>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</si>
  <si>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</si>
  <si>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</si>
  <si>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</si>
  <si>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</si>
  <si>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</si>
  <si>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</si>
  <si>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</si>
  <si>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</si>
  <si>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</si>
  <si>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</si>
  <si>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</si>
  <si>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</si>
  <si>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</si>
  <si>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</si>
  <si>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</si>
  <si>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</si>
  <si>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</si>
  <si>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</si>
  <si>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</si>
  <si>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</si>
  <si>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</si>
  <si>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</si>
  <si>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</si>
  <si>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</si>
  <si>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</si>
  <si>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</si>
  <si>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</si>
  <si>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</si>
  <si>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</si>
  <si>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</si>
  <si>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</si>
  <si>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</si>
  <si>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</si>
  <si>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</si>
  <si>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</si>
  <si>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</si>
  <si>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</si>
  <si>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</si>
  <si>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</si>
  <si>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</si>
  <si>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</si>
  <si>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</si>
  <si>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</si>
  <si>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</si>
  <si>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</si>
  <si>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</si>
  <si>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</si>
  <si>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</si>
  <si>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</si>
  <si>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</si>
  <si>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</si>
  <si>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</si>
  <si>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</si>
  <si>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</si>
  <si>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</si>
  <si>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</si>
  <si>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</si>
  <si>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</si>
  <si>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</si>
  <si>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</si>
  <si>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</si>
  <si>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</si>
  <si>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</si>
  <si>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</si>
  <si>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</si>
  <si>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</si>
  <si>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</si>
  <si>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</si>
  <si>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</si>
  <si>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</si>
  <si>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</si>
  <si>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</si>
  <si>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</si>
  <si>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</si>
  <si>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</si>
  <si>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</si>
  <si>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</si>
  <si>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</si>
  <si>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</si>
  <si>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</si>
  <si>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</si>
  <si>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</si>
  <si>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</si>
  <si>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</si>
  <si>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</si>
  <si>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</si>
  <si>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</si>
  <si>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</si>
  <si>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</si>
  <si>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</si>
  <si>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</si>
  <si>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</si>
  <si>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</si>
  <si>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"Приложение № 5</t>
  </si>
  <si>
    <t>"</t>
  </si>
  <si>
    <t>02 1 01 22140</t>
  </si>
  <si>
    <t>02 1 01 22150</t>
  </si>
  <si>
    <t>02 1 01 22160</t>
  </si>
  <si>
    <t>Приобретение оборудования и материалов для ремонта системы водоотведения - коллектор -  Ивановская область, Южский р-н, г. Южа - д. Тарантаево, ул. Советская д. 42 - ул. Куйбышева д. 50 - д. Тарантаево; канализационные сети, назначение сооружение коммунального хозяйства Ивановская область, Южский район, г. Южа, ул. Пушкина, Серова, Советская, Школьный проезд 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</si>
  <si>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5 (№ 81-а/49-б) Ивановская область, р-н Южский, г. Южа, ул. Сосновка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</si>
  <si>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27 Ивановская область, р-н Южский, д. Нефедово, ул. Молодежная, д. 1А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</si>
  <si>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</si>
  <si>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Приложение № 1</t>
  </si>
  <si>
    <t>от 04.10.2023 № 59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</si>
</sst>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4%20(&#1055;&#1088;&#1080;&#1083;.%20&#8470;%204%20&#1056;&#1072;&#1089;&#1087;&#1088;&#1077;&#1076;&#1077;&#1083;&#1077;&#1085;&#1080;&#1077;%20&#1085;&#1072;%202023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4 Распред на 2023 год"/>
    </sheetNames>
    <sheetDataSet>
      <sheetData sheetId="0">
        <row r="87">
          <cell r="B87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34" customWidth="1"/>
    <col min="3" max="3" width="8.140625" style="27" customWidth="1"/>
    <col min="4" max="4" width="18.00390625" style="1" customWidth="1"/>
    <col min="5" max="5" width="18.140625" style="1" customWidth="1"/>
    <col min="6" max="16384" width="9.140625" style="1" customWidth="1"/>
  </cols>
  <sheetData>
    <row r="1" spans="1:5" ht="18.75">
      <c r="A1" s="37" t="s">
        <v>248</v>
      </c>
      <c r="B1" s="37"/>
      <c r="C1" s="37"/>
      <c r="D1" s="37"/>
      <c r="E1" s="37"/>
    </row>
    <row r="2" spans="1:5" ht="18.75">
      <c r="A2" s="37" t="s">
        <v>232</v>
      </c>
      <c r="B2" s="37"/>
      <c r="C2" s="37"/>
      <c r="D2" s="37"/>
      <c r="E2" s="37"/>
    </row>
    <row r="3" spans="1:5" ht="18.75">
      <c r="A3" s="37" t="s">
        <v>233</v>
      </c>
      <c r="B3" s="37"/>
      <c r="C3" s="37"/>
      <c r="D3" s="37"/>
      <c r="E3" s="37"/>
    </row>
    <row r="4" spans="1:5" ht="18.75">
      <c r="A4" s="37" t="s">
        <v>234</v>
      </c>
      <c r="B4" s="37"/>
      <c r="C4" s="37"/>
      <c r="D4" s="37"/>
      <c r="E4" s="37"/>
    </row>
    <row r="5" spans="1:5" ht="18.75">
      <c r="A5" s="37" t="s">
        <v>228</v>
      </c>
      <c r="B5" s="37"/>
      <c r="C5" s="37"/>
      <c r="D5" s="37"/>
      <c r="E5" s="37"/>
    </row>
    <row r="6" spans="1:5" ht="75" customHeight="1">
      <c r="A6" s="47" t="s">
        <v>235</v>
      </c>
      <c r="B6" s="37"/>
      <c r="C6" s="37"/>
      <c r="D6" s="37"/>
      <c r="E6" s="37"/>
    </row>
    <row r="7" spans="1:5" ht="18.75">
      <c r="A7" s="37" t="s">
        <v>236</v>
      </c>
      <c r="B7" s="37"/>
      <c r="C7" s="37"/>
      <c r="D7" s="37"/>
      <c r="E7" s="37"/>
    </row>
    <row r="8" spans="1:5" ht="18.75">
      <c r="A8" s="37" t="s">
        <v>237</v>
      </c>
      <c r="B8" s="37"/>
      <c r="C8" s="37"/>
      <c r="D8" s="37"/>
      <c r="E8" s="37"/>
    </row>
    <row r="9" spans="1:5" ht="18.75">
      <c r="A9" s="37" t="s">
        <v>249</v>
      </c>
      <c r="B9" s="37"/>
      <c r="C9" s="37"/>
      <c r="D9" s="37"/>
      <c r="E9" s="37"/>
    </row>
    <row r="12" spans="1:5" ht="18.75">
      <c r="A12" s="35" t="s">
        <v>192</v>
      </c>
      <c r="B12" s="35"/>
      <c r="C12" s="35"/>
      <c r="D12" s="36" t="s">
        <v>239</v>
      </c>
      <c r="E12" s="36"/>
    </row>
    <row r="13" spans="1:5" ht="18.75">
      <c r="A13" s="37" t="s">
        <v>193</v>
      </c>
      <c r="B13" s="37"/>
      <c r="C13" s="37"/>
      <c r="D13" s="37"/>
      <c r="E13" s="37"/>
    </row>
    <row r="14" spans="1:5" ht="18.75">
      <c r="A14" s="37" t="s">
        <v>194</v>
      </c>
      <c r="B14" s="37"/>
      <c r="C14" s="37"/>
      <c r="D14" s="37"/>
      <c r="E14" s="37"/>
    </row>
    <row r="15" spans="1:5" ht="18.75">
      <c r="A15" s="37" t="s">
        <v>195</v>
      </c>
      <c r="B15" s="37"/>
      <c r="C15" s="37"/>
      <c r="D15" s="37"/>
      <c r="E15" s="37"/>
    </row>
    <row r="16" spans="1:5" ht="18.75">
      <c r="A16" s="37" t="s">
        <v>196</v>
      </c>
      <c r="B16" s="37"/>
      <c r="C16" s="37"/>
      <c r="D16" s="37"/>
      <c r="E16" s="37"/>
    </row>
    <row r="17" spans="1:5" ht="18.75">
      <c r="A17" s="37" t="s">
        <v>228</v>
      </c>
      <c r="B17" s="37"/>
      <c r="C17" s="37"/>
      <c r="D17" s="37"/>
      <c r="E17" s="37"/>
    </row>
    <row r="18" spans="1:5" ht="80.25" customHeight="1">
      <c r="A18" s="38" t="s">
        <v>218</v>
      </c>
      <c r="B18" s="38"/>
      <c r="C18" s="38"/>
      <c r="D18" s="38"/>
      <c r="E18" s="38"/>
    </row>
    <row r="19" spans="1:5" ht="18.75">
      <c r="A19" s="37" t="s">
        <v>231</v>
      </c>
      <c r="B19" s="37"/>
      <c r="C19" s="37"/>
      <c r="D19" s="37"/>
      <c r="E19" s="37"/>
    </row>
    <row r="21" spans="1:5" s="2" customFormat="1" ht="117.75" customHeight="1">
      <c r="A21" s="43" t="s">
        <v>219</v>
      </c>
      <c r="B21" s="43"/>
      <c r="C21" s="43"/>
      <c r="D21" s="43"/>
      <c r="E21" s="43"/>
    </row>
    <row r="22" spans="1:5" s="5" customFormat="1" ht="14.25" customHeight="1">
      <c r="A22" s="3"/>
      <c r="B22" s="3"/>
      <c r="C22" s="3"/>
      <c r="D22" s="3"/>
      <c r="E22" s="4"/>
    </row>
    <row r="23" spans="1:5" ht="24.75" customHeight="1">
      <c r="A23" s="39" t="s">
        <v>103</v>
      </c>
      <c r="B23" s="39" t="s">
        <v>104</v>
      </c>
      <c r="C23" s="41" t="s">
        <v>105</v>
      </c>
      <c r="D23" s="45" t="s">
        <v>197</v>
      </c>
      <c r="E23" s="46"/>
    </row>
    <row r="24" spans="1:5" ht="37.5" customHeight="1">
      <c r="A24" s="40"/>
      <c r="B24" s="40"/>
      <c r="C24" s="42"/>
      <c r="D24" s="6" t="s">
        <v>170</v>
      </c>
      <c r="E24" s="6" t="s">
        <v>220</v>
      </c>
    </row>
    <row r="25" spans="1:5" s="34" customFormat="1" ht="18.75">
      <c r="A25" s="7">
        <v>1</v>
      </c>
      <c r="B25" s="7">
        <v>2</v>
      </c>
      <c r="C25" s="7">
        <v>3</v>
      </c>
      <c r="D25" s="8">
        <v>4</v>
      </c>
      <c r="E25" s="8">
        <v>5</v>
      </c>
    </row>
    <row r="26" spans="1:5" s="12" customFormat="1" ht="60.75" customHeight="1">
      <c r="A26" s="9" t="s">
        <v>87</v>
      </c>
      <c r="B26" s="10" t="s">
        <v>0</v>
      </c>
      <c r="C26" s="10"/>
      <c r="D26" s="11">
        <f>D27+D30</f>
        <v>19361897.410000004</v>
      </c>
      <c r="E26" s="11">
        <f>E27+E30</f>
        <v>20058118.89</v>
      </c>
    </row>
    <row r="27" spans="1:5" s="14" customFormat="1" ht="62.25" customHeight="1">
      <c r="A27" s="13" t="s">
        <v>21</v>
      </c>
      <c r="B27" s="10" t="s">
        <v>1</v>
      </c>
      <c r="C27" s="10"/>
      <c r="D27" s="11">
        <f>D28</f>
        <v>100000</v>
      </c>
      <c r="E27" s="11">
        <f>E28</f>
        <v>100000</v>
      </c>
    </row>
    <row r="28" spans="1:5" s="18" customFormat="1" ht="56.25">
      <c r="A28" s="15" t="s">
        <v>20</v>
      </c>
      <c r="B28" s="16" t="s">
        <v>19</v>
      </c>
      <c r="C28" s="16"/>
      <c r="D28" s="17">
        <f>D29</f>
        <v>100000</v>
      </c>
      <c r="E28" s="17">
        <f>E29</f>
        <v>100000</v>
      </c>
    </row>
    <row r="29" spans="1:5" ht="137.25" customHeight="1">
      <c r="A29" s="19" t="s">
        <v>111</v>
      </c>
      <c r="B29" s="6" t="s">
        <v>66</v>
      </c>
      <c r="C29" s="6">
        <v>600</v>
      </c>
      <c r="D29" s="20">
        <f>100000</f>
        <v>100000</v>
      </c>
      <c r="E29" s="20">
        <f>100000</f>
        <v>100000</v>
      </c>
    </row>
    <row r="30" spans="1:5" s="14" customFormat="1" ht="60" customHeight="1">
      <c r="A30" s="13" t="s">
        <v>86</v>
      </c>
      <c r="B30" s="10" t="s">
        <v>2</v>
      </c>
      <c r="C30" s="10"/>
      <c r="D30" s="11">
        <f>D31</f>
        <v>19261897.410000004</v>
      </c>
      <c r="E30" s="11">
        <f>E31</f>
        <v>19958118.89</v>
      </c>
    </row>
    <row r="31" spans="1:5" s="18" customFormat="1" ht="78" customHeight="1">
      <c r="A31" s="21" t="s">
        <v>24</v>
      </c>
      <c r="B31" s="16" t="s">
        <v>3</v>
      </c>
      <c r="C31" s="16"/>
      <c r="D31" s="17">
        <f>SUM(D32:D40)</f>
        <v>19261897.410000004</v>
      </c>
      <c r="E31" s="17">
        <f>SUM(E32:E40)</f>
        <v>19958118.89</v>
      </c>
    </row>
    <row r="32" spans="1:5" ht="99" customHeight="1">
      <c r="A32" s="22" t="s">
        <v>112</v>
      </c>
      <c r="B32" s="6" t="s">
        <v>59</v>
      </c>
      <c r="C32" s="6">
        <v>600</v>
      </c>
      <c r="D32" s="20">
        <f>16876880.78</f>
        <v>16876880.78</v>
      </c>
      <c r="E32" s="20">
        <f>17573102.26</f>
        <v>17573102.26</v>
      </c>
    </row>
    <row r="33" spans="1:5" ht="60" customHeight="1">
      <c r="A33" s="19" t="s">
        <v>31</v>
      </c>
      <c r="B33" s="6" t="s">
        <v>58</v>
      </c>
      <c r="C33" s="6">
        <v>600</v>
      </c>
      <c r="D33" s="20">
        <f>33440</f>
        <v>33440</v>
      </c>
      <c r="E33" s="20">
        <f>33440</f>
        <v>33440</v>
      </c>
    </row>
    <row r="34" spans="1:5" ht="59.25" customHeight="1">
      <c r="A34" s="19" t="s">
        <v>32</v>
      </c>
      <c r="B34" s="6" t="s">
        <v>67</v>
      </c>
      <c r="C34" s="6">
        <v>600</v>
      </c>
      <c r="D34" s="20">
        <f>5280</f>
        <v>5280</v>
      </c>
      <c r="E34" s="20">
        <f>5280</f>
        <v>5280</v>
      </c>
    </row>
    <row r="35" spans="1:5" ht="77.25" customHeight="1">
      <c r="A35" s="19" t="s">
        <v>33</v>
      </c>
      <c r="B35" s="6" t="s">
        <v>68</v>
      </c>
      <c r="C35" s="6">
        <v>600</v>
      </c>
      <c r="D35" s="20">
        <f>200000+618928</f>
        <v>818928</v>
      </c>
      <c r="E35" s="20">
        <f>200000+618928</f>
        <v>818928</v>
      </c>
    </row>
    <row r="36" spans="1:5" ht="80.25" customHeight="1">
      <c r="A36" s="22" t="s">
        <v>34</v>
      </c>
      <c r="B36" s="6" t="s">
        <v>69</v>
      </c>
      <c r="C36" s="6">
        <v>200</v>
      </c>
      <c r="D36" s="20">
        <f>77000</f>
        <v>77000</v>
      </c>
      <c r="E36" s="20">
        <f>77000</f>
        <v>77000</v>
      </c>
    </row>
    <row r="37" spans="1:5" ht="79.5" customHeight="1">
      <c r="A37" s="22" t="s">
        <v>190</v>
      </c>
      <c r="B37" s="6" t="s">
        <v>189</v>
      </c>
      <c r="C37" s="6">
        <v>200</v>
      </c>
      <c r="D37" s="20">
        <f>105717.71</f>
        <v>105717.71</v>
      </c>
      <c r="E37" s="20">
        <f>105717.71</f>
        <v>105717.71</v>
      </c>
    </row>
    <row r="38" spans="1:5" ht="97.5" customHeight="1">
      <c r="A38" s="22" t="s">
        <v>128</v>
      </c>
      <c r="B38" s="6" t="s">
        <v>129</v>
      </c>
      <c r="C38" s="6">
        <v>600</v>
      </c>
      <c r="D38" s="20">
        <f>150000</f>
        <v>150000</v>
      </c>
      <c r="E38" s="20">
        <f>150000</f>
        <v>150000</v>
      </c>
    </row>
    <row r="39" spans="1:5" ht="99" customHeight="1">
      <c r="A39" s="22" t="s">
        <v>158</v>
      </c>
      <c r="B39" s="6" t="s">
        <v>159</v>
      </c>
      <c r="C39" s="6">
        <v>200</v>
      </c>
      <c r="D39" s="20">
        <f>73000</f>
        <v>73000</v>
      </c>
      <c r="E39" s="20">
        <f>73000</f>
        <v>73000</v>
      </c>
    </row>
    <row r="40" spans="1:5" ht="139.5" customHeight="1">
      <c r="A40" s="22" t="s">
        <v>212</v>
      </c>
      <c r="B40" s="6" t="s">
        <v>60</v>
      </c>
      <c r="C40" s="6">
        <v>600</v>
      </c>
      <c r="D40" s="20">
        <f>1121650.92</f>
        <v>1121650.92</v>
      </c>
      <c r="E40" s="20">
        <f>1121650.92</f>
        <v>1121650.92</v>
      </c>
    </row>
    <row r="41" spans="1:5" s="14" customFormat="1" ht="79.5" customHeight="1">
      <c r="A41" s="13" t="s">
        <v>88</v>
      </c>
      <c r="B41" s="10" t="s">
        <v>4</v>
      </c>
      <c r="C41" s="10"/>
      <c r="D41" s="11">
        <f>D42+D53+D70+D79+D83+D86+D96+D100</f>
        <v>59049641.22</v>
      </c>
      <c r="E41" s="11">
        <f>E42+E53+E70+E79+E83+E86+E96+E100</f>
        <v>56587359.739999995</v>
      </c>
    </row>
    <row r="42" spans="1:5" s="14" customFormat="1" ht="59.25" customHeight="1">
      <c r="A42" s="13" t="s">
        <v>36</v>
      </c>
      <c r="B42" s="10" t="s">
        <v>5</v>
      </c>
      <c r="C42" s="10"/>
      <c r="D42" s="11">
        <f>D43</f>
        <v>2331023.9899999998</v>
      </c>
      <c r="E42" s="11">
        <f>E43</f>
        <v>2210751.2</v>
      </c>
    </row>
    <row r="43" spans="1:5" s="18" customFormat="1" ht="78.75" customHeight="1">
      <c r="A43" s="21" t="s">
        <v>25</v>
      </c>
      <c r="B43" s="16" t="s">
        <v>6</v>
      </c>
      <c r="C43" s="16"/>
      <c r="D43" s="17">
        <f>SUM(D44:D52)</f>
        <v>2331023.9899999998</v>
      </c>
      <c r="E43" s="17">
        <f>SUM(E44:E52)</f>
        <v>2210751.2</v>
      </c>
    </row>
    <row r="44" spans="1:5" ht="78.75" customHeight="1">
      <c r="A44" s="22" t="s">
        <v>37</v>
      </c>
      <c r="B44" s="6" t="s">
        <v>61</v>
      </c>
      <c r="C44" s="6">
        <v>200</v>
      </c>
      <c r="D44" s="20">
        <f>150000</f>
        <v>150000</v>
      </c>
      <c r="E44" s="20">
        <f>150000</f>
        <v>150000</v>
      </c>
    </row>
    <row r="45" spans="1:5" ht="115.5" customHeight="1">
      <c r="A45" s="22" t="s">
        <v>81</v>
      </c>
      <c r="B45" s="6" t="s">
        <v>70</v>
      </c>
      <c r="C45" s="6">
        <v>200</v>
      </c>
      <c r="D45" s="20">
        <f>1000000</f>
        <v>1000000</v>
      </c>
      <c r="E45" s="20">
        <f>1000000</f>
        <v>1000000</v>
      </c>
    </row>
    <row r="46" spans="1:5" ht="79.5" customHeight="1">
      <c r="A46" s="22" t="s">
        <v>98</v>
      </c>
      <c r="B46" s="6" t="s">
        <v>99</v>
      </c>
      <c r="C46" s="6">
        <v>200</v>
      </c>
      <c r="D46" s="20">
        <f>107179.2</f>
        <v>107179.2</v>
      </c>
      <c r="E46" s="20">
        <f>107179.2</f>
        <v>107179.2</v>
      </c>
    </row>
    <row r="47" spans="1:5" ht="76.5" customHeight="1">
      <c r="A47" s="22" t="s">
        <v>120</v>
      </c>
      <c r="B47" s="6" t="s">
        <v>121</v>
      </c>
      <c r="C47" s="6">
        <v>200</v>
      </c>
      <c r="D47" s="20">
        <f>353572</f>
        <v>353572</v>
      </c>
      <c r="E47" s="20">
        <f>353572</f>
        <v>353572</v>
      </c>
    </row>
    <row r="48" spans="1:5" ht="135.75" customHeight="1">
      <c r="A48" s="19" t="s">
        <v>122</v>
      </c>
      <c r="B48" s="6" t="s">
        <v>123</v>
      </c>
      <c r="C48" s="6">
        <v>200</v>
      </c>
      <c r="D48" s="20">
        <f>300000</f>
        <v>300000</v>
      </c>
      <c r="E48" s="20">
        <f>300000</f>
        <v>300000</v>
      </c>
    </row>
    <row r="49" spans="1:5" ht="198" customHeight="1">
      <c r="A49" s="19" t="s">
        <v>244</v>
      </c>
      <c r="B49" s="6" t="s">
        <v>241</v>
      </c>
      <c r="C49" s="6">
        <v>200</v>
      </c>
      <c r="D49" s="20">
        <f>205272.78</f>
        <v>205272.78</v>
      </c>
      <c r="E49" s="20">
        <v>0</v>
      </c>
    </row>
    <row r="50" spans="1:5" ht="103.5" customHeight="1">
      <c r="A50" s="19" t="s">
        <v>245</v>
      </c>
      <c r="B50" s="6" t="s">
        <v>242</v>
      </c>
      <c r="C50" s="6">
        <v>200</v>
      </c>
      <c r="D50" s="20">
        <f>105500.01</f>
        <v>105500.01</v>
      </c>
      <c r="E50" s="20">
        <v>0</v>
      </c>
    </row>
    <row r="51" spans="1:5" ht="104.25" customHeight="1">
      <c r="A51" s="19" t="s">
        <v>246</v>
      </c>
      <c r="B51" s="6" t="s">
        <v>243</v>
      </c>
      <c r="C51" s="6">
        <v>200</v>
      </c>
      <c r="D51" s="20">
        <f>109500</f>
        <v>109500</v>
      </c>
      <c r="E51" s="20">
        <v>0</v>
      </c>
    </row>
    <row r="52" spans="1:5" ht="275.25" customHeight="1">
      <c r="A52" s="19" t="s">
        <v>132</v>
      </c>
      <c r="B52" s="6" t="s">
        <v>133</v>
      </c>
      <c r="C52" s="6">
        <v>800</v>
      </c>
      <c r="D52" s="20">
        <f>243032.65-243032.65</f>
        <v>0</v>
      </c>
      <c r="E52" s="20">
        <f>300000</f>
        <v>300000</v>
      </c>
    </row>
    <row r="53" spans="1:5" s="24" customFormat="1" ht="42" customHeight="1">
      <c r="A53" s="13" t="s">
        <v>38</v>
      </c>
      <c r="B53" s="10" t="s">
        <v>7</v>
      </c>
      <c r="C53" s="23"/>
      <c r="D53" s="11">
        <f>D54</f>
        <v>15879228.04</v>
      </c>
      <c r="E53" s="11">
        <f>E54</f>
        <v>15966148.18</v>
      </c>
    </row>
    <row r="54" spans="1:5" s="18" customFormat="1" ht="56.25">
      <c r="A54" s="21" t="s">
        <v>35</v>
      </c>
      <c r="B54" s="16" t="s">
        <v>8</v>
      </c>
      <c r="C54" s="16"/>
      <c r="D54" s="17">
        <f>SUM(D55:D69)</f>
        <v>15879228.04</v>
      </c>
      <c r="E54" s="17">
        <f>SUM(E55:E69)</f>
        <v>15966148.18</v>
      </c>
    </row>
    <row r="55" spans="1:5" ht="117.75" customHeight="1">
      <c r="A55" s="22" t="s">
        <v>85</v>
      </c>
      <c r="B55" s="6" t="s">
        <v>62</v>
      </c>
      <c r="C55" s="6">
        <v>200</v>
      </c>
      <c r="D55" s="20">
        <f>2500000</f>
        <v>2500000</v>
      </c>
      <c r="E55" s="20">
        <f>2500000</f>
        <v>2500000</v>
      </c>
    </row>
    <row r="56" spans="1:5" ht="97.5" customHeight="1">
      <c r="A56" s="22" t="s">
        <v>169</v>
      </c>
      <c r="B56" s="6" t="s">
        <v>168</v>
      </c>
      <c r="C56" s="6">
        <v>200</v>
      </c>
      <c r="D56" s="20">
        <f>1757770.12</f>
        <v>1757770.12</v>
      </c>
      <c r="E56" s="20">
        <f>1757770.12</f>
        <v>1757770.12</v>
      </c>
    </row>
    <row r="57" spans="1:5" ht="97.5" customHeight="1">
      <c r="A57" s="22" t="s">
        <v>113</v>
      </c>
      <c r="B57" s="6" t="s">
        <v>71</v>
      </c>
      <c r="C57" s="6">
        <v>200</v>
      </c>
      <c r="D57" s="20">
        <f>450000</f>
        <v>450000</v>
      </c>
      <c r="E57" s="20">
        <f>450000</f>
        <v>450000</v>
      </c>
    </row>
    <row r="58" spans="1:5" ht="60" customHeight="1">
      <c r="A58" s="22" t="s">
        <v>114</v>
      </c>
      <c r="B58" s="6" t="s">
        <v>72</v>
      </c>
      <c r="C58" s="6">
        <v>200</v>
      </c>
      <c r="D58" s="20">
        <f>142242.06</f>
        <v>142242.06</v>
      </c>
      <c r="E58" s="20">
        <f>142242.06</f>
        <v>142242.06</v>
      </c>
    </row>
    <row r="59" spans="1:5" ht="60.75" customHeight="1">
      <c r="A59" s="22" t="s">
        <v>39</v>
      </c>
      <c r="B59" s="6" t="s">
        <v>73</v>
      </c>
      <c r="C59" s="6">
        <v>200</v>
      </c>
      <c r="D59" s="20">
        <f>254873-177240.14</f>
        <v>77632.85999999999</v>
      </c>
      <c r="E59" s="20">
        <f>254873</f>
        <v>254873</v>
      </c>
    </row>
    <row r="60" spans="1:5" ht="81.75" customHeight="1">
      <c r="A60" s="22" t="s">
        <v>126</v>
      </c>
      <c r="B60" s="6" t="s">
        <v>127</v>
      </c>
      <c r="C60" s="6">
        <v>200</v>
      </c>
      <c r="D60" s="20">
        <f>525000-525000</f>
        <v>0</v>
      </c>
      <c r="E60" s="20">
        <f>525000</f>
        <v>525000</v>
      </c>
    </row>
    <row r="61" spans="1:5" ht="137.25" customHeight="1">
      <c r="A61" s="19" t="s">
        <v>174</v>
      </c>
      <c r="B61" s="6" t="s">
        <v>173</v>
      </c>
      <c r="C61" s="6">
        <v>200</v>
      </c>
      <c r="D61" s="20">
        <f>239800-239800</f>
        <v>0</v>
      </c>
      <c r="E61" s="20">
        <f>239800</f>
        <v>239800</v>
      </c>
    </row>
    <row r="62" spans="1:5" ht="77.25" customHeight="1">
      <c r="A62" s="19" t="s">
        <v>142</v>
      </c>
      <c r="B62" s="25" t="s">
        <v>191</v>
      </c>
      <c r="C62" s="6">
        <v>200</v>
      </c>
      <c r="D62" s="20">
        <f>230803</f>
        <v>230803</v>
      </c>
      <c r="E62" s="20">
        <f>230803</f>
        <v>230803</v>
      </c>
    </row>
    <row r="63" spans="1:5" ht="60" customHeight="1">
      <c r="A63" s="19" t="s">
        <v>137</v>
      </c>
      <c r="B63" s="6" t="s">
        <v>145</v>
      </c>
      <c r="C63" s="6">
        <v>200</v>
      </c>
      <c r="D63" s="20">
        <f>200000</f>
        <v>200000</v>
      </c>
      <c r="E63" s="20">
        <f>200000</f>
        <v>200000</v>
      </c>
    </row>
    <row r="64" spans="1:5" ht="105" customHeight="1">
      <c r="A64" s="19" t="s">
        <v>217</v>
      </c>
      <c r="B64" s="6" t="s">
        <v>216</v>
      </c>
      <c r="C64" s="6">
        <v>200</v>
      </c>
      <c r="D64" s="20">
        <f>3511660+855120</f>
        <v>4366780</v>
      </c>
      <c r="E64" s="20">
        <f>3511660</f>
        <v>3511660</v>
      </c>
    </row>
    <row r="65" spans="1:5" ht="96.75" customHeight="1">
      <c r="A65" s="19" t="s">
        <v>204</v>
      </c>
      <c r="B65" s="6" t="s">
        <v>205</v>
      </c>
      <c r="C65" s="6">
        <v>200</v>
      </c>
      <c r="D65" s="20">
        <f>900000</f>
        <v>900000</v>
      </c>
      <c r="E65" s="20">
        <f>900000</f>
        <v>900000</v>
      </c>
    </row>
    <row r="66" spans="1:5" ht="156.75" customHeight="1">
      <c r="A66" s="19" t="s">
        <v>211</v>
      </c>
      <c r="B66" s="6" t="s">
        <v>206</v>
      </c>
      <c r="C66" s="6">
        <v>200</v>
      </c>
      <c r="D66" s="20">
        <f>650000</f>
        <v>650000</v>
      </c>
      <c r="E66" s="20">
        <f>650000</f>
        <v>650000</v>
      </c>
    </row>
    <row r="67" spans="1:5" ht="97.5" customHeight="1">
      <c r="A67" s="19" t="s">
        <v>207</v>
      </c>
      <c r="B67" s="6" t="s">
        <v>208</v>
      </c>
      <c r="C67" s="6">
        <v>200</v>
      </c>
      <c r="D67" s="20">
        <f>4300000</f>
        <v>4300000</v>
      </c>
      <c r="E67" s="20">
        <f>4300000</f>
        <v>4300000</v>
      </c>
    </row>
    <row r="68" spans="1:5" ht="120" customHeight="1">
      <c r="A68" s="19" t="s">
        <v>221</v>
      </c>
      <c r="B68" s="6" t="s">
        <v>222</v>
      </c>
      <c r="C68" s="6">
        <v>200</v>
      </c>
      <c r="D68" s="20">
        <f>218000</f>
        <v>218000</v>
      </c>
      <c r="E68" s="20">
        <f>218000</f>
        <v>218000</v>
      </c>
    </row>
    <row r="69" spans="1:5" ht="97.5" customHeight="1">
      <c r="A69" s="19" t="s">
        <v>223</v>
      </c>
      <c r="B69" s="6" t="s">
        <v>224</v>
      </c>
      <c r="C69" s="6">
        <v>200</v>
      </c>
      <c r="D69" s="20">
        <f>86000</f>
        <v>86000</v>
      </c>
      <c r="E69" s="20">
        <f>86000</f>
        <v>86000</v>
      </c>
    </row>
    <row r="70" spans="1:5" s="14" customFormat="1" ht="60.75" customHeight="1">
      <c r="A70" s="13" t="s">
        <v>82</v>
      </c>
      <c r="B70" s="10" t="s">
        <v>9</v>
      </c>
      <c r="C70" s="10"/>
      <c r="D70" s="11">
        <f>D71+D77</f>
        <v>32480082.990000002</v>
      </c>
      <c r="E70" s="11">
        <f>E71+E77</f>
        <v>29960834.159999996</v>
      </c>
    </row>
    <row r="71" spans="1:5" s="24" customFormat="1" ht="58.5" customHeight="1">
      <c r="A71" s="21" t="s">
        <v>26</v>
      </c>
      <c r="B71" s="16" t="s">
        <v>10</v>
      </c>
      <c r="C71" s="16"/>
      <c r="D71" s="17">
        <f>SUM(D72:D76)</f>
        <v>28965874.91</v>
      </c>
      <c r="E71" s="17">
        <f>SUM(E72:E76)</f>
        <v>26446626.08</v>
      </c>
    </row>
    <row r="72" spans="1:5" s="24" customFormat="1" ht="138" customHeight="1">
      <c r="A72" s="19" t="s">
        <v>156</v>
      </c>
      <c r="B72" s="6" t="s">
        <v>157</v>
      </c>
      <c r="C72" s="6">
        <v>200</v>
      </c>
      <c r="D72" s="20">
        <f>4068768.49-1759770+156000-159447.51-0.01-2305550.97</f>
        <v>0</v>
      </c>
      <c r="E72" s="20">
        <f>3319179.66-2891540+146110-159447.51</f>
        <v>414302.15000000014</v>
      </c>
    </row>
    <row r="73" spans="1:5" s="24" customFormat="1" ht="134.25" customHeight="1">
      <c r="A73" s="19" t="s">
        <v>172</v>
      </c>
      <c r="B73" s="6" t="s">
        <v>171</v>
      </c>
      <c r="C73" s="6">
        <v>200</v>
      </c>
      <c r="D73" s="20">
        <f>628000-283285.94</f>
        <v>344714.06</v>
      </c>
      <c r="E73" s="20">
        <f>628000-628000</f>
        <v>0</v>
      </c>
    </row>
    <row r="74" spans="1:5" s="24" customFormat="1" ht="98.25" customHeight="1">
      <c r="A74" s="19" t="s">
        <v>160</v>
      </c>
      <c r="B74" s="6" t="s">
        <v>161</v>
      </c>
      <c r="C74" s="6">
        <v>200</v>
      </c>
      <c r="D74" s="20">
        <f>80000</f>
        <v>80000</v>
      </c>
      <c r="E74" s="20">
        <f>80000</f>
        <v>80000</v>
      </c>
    </row>
    <row r="75" spans="1:5" ht="290.25" customHeight="1">
      <c r="A75" s="19" t="s">
        <v>146</v>
      </c>
      <c r="B75" s="6" t="s">
        <v>147</v>
      </c>
      <c r="C75" s="6">
        <v>200</v>
      </c>
      <c r="D75" s="20">
        <f>8807573.09+1200000+2588836.91</f>
        <v>12596410</v>
      </c>
      <c r="E75" s="20">
        <f>8807573.09+1200000</f>
        <v>10007573.09</v>
      </c>
    </row>
    <row r="76" spans="1:5" ht="165" customHeight="1">
      <c r="A76" s="19" t="s">
        <v>247</v>
      </c>
      <c r="B76" s="6" t="str">
        <f>'[1]Прил. № 4 Распред на 2023 год'!B87</f>
        <v>02 3 01 S0510</v>
      </c>
      <c r="C76" s="6">
        <v>200</v>
      </c>
      <c r="D76" s="20">
        <f>15944750.84+0.01</f>
        <v>15944750.85</v>
      </c>
      <c r="E76" s="20">
        <f>15944750.84</f>
        <v>15944750.84</v>
      </c>
    </row>
    <row r="77" spans="1:5" s="18" customFormat="1" ht="46.5" customHeight="1">
      <c r="A77" s="21" t="s">
        <v>213</v>
      </c>
      <c r="B77" s="16" t="s">
        <v>110</v>
      </c>
      <c r="C77" s="16"/>
      <c r="D77" s="17">
        <f>D78</f>
        <v>3514208.08</v>
      </c>
      <c r="E77" s="17">
        <f>E78</f>
        <v>3514208.08</v>
      </c>
    </row>
    <row r="78" spans="1:5" ht="114.75" customHeight="1">
      <c r="A78" s="22" t="s">
        <v>214</v>
      </c>
      <c r="B78" s="6" t="s">
        <v>215</v>
      </c>
      <c r="C78" s="6">
        <v>200</v>
      </c>
      <c r="D78" s="20">
        <f>3514208.08</f>
        <v>3514208.08</v>
      </c>
      <c r="E78" s="20">
        <f>3514208.08</f>
        <v>3514208.08</v>
      </c>
    </row>
    <row r="79" spans="1:5" s="14" customFormat="1" ht="61.5" customHeight="1">
      <c r="A79" s="13" t="s">
        <v>83</v>
      </c>
      <c r="B79" s="10" t="s">
        <v>22</v>
      </c>
      <c r="C79" s="10"/>
      <c r="D79" s="11">
        <f>D80</f>
        <v>1098724</v>
      </c>
      <c r="E79" s="11">
        <f>E80</f>
        <v>1189044</v>
      </c>
    </row>
    <row r="80" spans="1:5" s="18" customFormat="1" ht="42" customHeight="1">
      <c r="A80" s="21" t="s">
        <v>28</v>
      </c>
      <c r="B80" s="16" t="s">
        <v>23</v>
      </c>
      <c r="C80" s="16"/>
      <c r="D80" s="17">
        <f>SUM(D81:D82)</f>
        <v>1098724</v>
      </c>
      <c r="E80" s="17">
        <f>SUM(E81:E82)</f>
        <v>1189044</v>
      </c>
    </row>
    <row r="81" spans="1:5" ht="80.25" customHeight="1">
      <c r="A81" s="22" t="s">
        <v>40</v>
      </c>
      <c r="B81" s="6" t="s">
        <v>74</v>
      </c>
      <c r="C81" s="6">
        <v>200</v>
      </c>
      <c r="D81" s="20">
        <f>389044</f>
        <v>389044</v>
      </c>
      <c r="E81" s="20">
        <f>389044</f>
        <v>389044</v>
      </c>
    </row>
    <row r="82" spans="1:5" ht="78" customHeight="1">
      <c r="A82" s="22" t="s">
        <v>144</v>
      </c>
      <c r="B82" s="6" t="s">
        <v>143</v>
      </c>
      <c r="C82" s="6">
        <v>200</v>
      </c>
      <c r="D82" s="20">
        <f>800000-90320</f>
        <v>709680</v>
      </c>
      <c r="E82" s="20">
        <f>800000</f>
        <v>800000</v>
      </c>
    </row>
    <row r="83" spans="1:5" s="14" customFormat="1" ht="118.5" customHeight="1">
      <c r="A83" s="13" t="s">
        <v>116</v>
      </c>
      <c r="B83" s="10" t="s">
        <v>41</v>
      </c>
      <c r="C83" s="10"/>
      <c r="D83" s="11">
        <f>D84</f>
        <v>2400000</v>
      </c>
      <c r="E83" s="11">
        <f>E84</f>
        <v>2400000</v>
      </c>
    </row>
    <row r="84" spans="1:5" s="18" customFormat="1" ht="60.75" customHeight="1">
      <c r="A84" s="21" t="s">
        <v>43</v>
      </c>
      <c r="B84" s="16" t="s">
        <v>42</v>
      </c>
      <c r="C84" s="16"/>
      <c r="D84" s="17">
        <f>D85</f>
        <v>2400000</v>
      </c>
      <c r="E84" s="17">
        <f>E85</f>
        <v>2400000</v>
      </c>
    </row>
    <row r="85" spans="1:5" ht="118.5" customHeight="1">
      <c r="A85" s="19" t="s">
        <v>115</v>
      </c>
      <c r="B85" s="6" t="s">
        <v>65</v>
      </c>
      <c r="C85" s="6">
        <v>800</v>
      </c>
      <c r="D85" s="20">
        <f>2400000</f>
        <v>2400000</v>
      </c>
      <c r="E85" s="20">
        <f>2400000</f>
        <v>2400000</v>
      </c>
    </row>
    <row r="86" spans="1:5" s="24" customFormat="1" ht="63" customHeight="1">
      <c r="A86" s="13" t="s">
        <v>46</v>
      </c>
      <c r="B86" s="10" t="s">
        <v>47</v>
      </c>
      <c r="C86" s="10"/>
      <c r="D86" s="11">
        <f>D87+D91+D93</f>
        <v>384000</v>
      </c>
      <c r="E86" s="11">
        <f>E87+E91+E93</f>
        <v>384000</v>
      </c>
    </row>
    <row r="87" spans="1:5" s="24" customFormat="1" ht="43.5" customHeight="1">
      <c r="A87" s="21" t="s">
        <v>48</v>
      </c>
      <c r="B87" s="16" t="s">
        <v>44</v>
      </c>
      <c r="C87" s="16"/>
      <c r="D87" s="17">
        <f>SUM(D88:D90)</f>
        <v>124000</v>
      </c>
      <c r="E87" s="17">
        <f>SUM(E88:E90)</f>
        <v>124000</v>
      </c>
    </row>
    <row r="88" spans="1:5" ht="96.75" customHeight="1">
      <c r="A88" s="22" t="s">
        <v>49</v>
      </c>
      <c r="B88" s="6" t="s">
        <v>75</v>
      </c>
      <c r="C88" s="6">
        <v>200</v>
      </c>
      <c r="D88" s="20">
        <f>9000</f>
        <v>9000</v>
      </c>
      <c r="E88" s="20">
        <f>9000</f>
        <v>9000</v>
      </c>
    </row>
    <row r="89" spans="1:5" ht="81.75" customHeight="1">
      <c r="A89" s="22" t="s">
        <v>202</v>
      </c>
      <c r="B89" s="6" t="s">
        <v>200</v>
      </c>
      <c r="C89" s="6">
        <v>200</v>
      </c>
      <c r="D89" s="20">
        <f>25000</f>
        <v>25000</v>
      </c>
      <c r="E89" s="20">
        <f>25000</f>
        <v>25000</v>
      </c>
    </row>
    <row r="90" spans="1:5" ht="134.25" customHeight="1">
      <c r="A90" s="22" t="s">
        <v>203</v>
      </c>
      <c r="B90" s="6" t="s">
        <v>201</v>
      </c>
      <c r="C90" s="6">
        <v>200</v>
      </c>
      <c r="D90" s="20">
        <f>90000</f>
        <v>90000</v>
      </c>
      <c r="E90" s="20">
        <f>90000</f>
        <v>90000</v>
      </c>
    </row>
    <row r="91" spans="1:5" s="18" customFormat="1" ht="44.25" customHeight="1">
      <c r="A91" s="21" t="s">
        <v>27</v>
      </c>
      <c r="B91" s="16" t="s">
        <v>54</v>
      </c>
      <c r="C91" s="16"/>
      <c r="D91" s="17">
        <f>D92</f>
        <v>60000</v>
      </c>
      <c r="E91" s="17">
        <f>E92</f>
        <v>60000</v>
      </c>
    </row>
    <row r="92" spans="1:5" ht="99.75" customHeight="1">
      <c r="A92" s="22" t="s">
        <v>45</v>
      </c>
      <c r="B92" s="6" t="s">
        <v>76</v>
      </c>
      <c r="C92" s="6">
        <v>200</v>
      </c>
      <c r="D92" s="20">
        <f>60000</f>
        <v>60000</v>
      </c>
      <c r="E92" s="20">
        <f>60000</f>
        <v>60000</v>
      </c>
    </row>
    <row r="93" spans="1:5" s="18" customFormat="1" ht="78.75" customHeight="1">
      <c r="A93" s="21" t="s">
        <v>136</v>
      </c>
      <c r="B93" s="16" t="s">
        <v>100</v>
      </c>
      <c r="C93" s="16"/>
      <c r="D93" s="17">
        <f>SUM(D94:D95)</f>
        <v>200000</v>
      </c>
      <c r="E93" s="17">
        <f>SUM(E94:E95)</f>
        <v>200000</v>
      </c>
    </row>
    <row r="94" spans="1:5" ht="118.5" customHeight="1">
      <c r="A94" s="22" t="s">
        <v>101</v>
      </c>
      <c r="B94" s="6" t="s">
        <v>102</v>
      </c>
      <c r="C94" s="6">
        <v>200</v>
      </c>
      <c r="D94" s="20">
        <f>100000</f>
        <v>100000</v>
      </c>
      <c r="E94" s="20">
        <f>100000</f>
        <v>100000</v>
      </c>
    </row>
    <row r="95" spans="1:5" ht="80.25" customHeight="1">
      <c r="A95" s="22" t="s">
        <v>141</v>
      </c>
      <c r="B95" s="6" t="s">
        <v>140</v>
      </c>
      <c r="C95" s="6">
        <v>200</v>
      </c>
      <c r="D95" s="20">
        <f>100000</f>
        <v>100000</v>
      </c>
      <c r="E95" s="20">
        <f>100000</f>
        <v>100000</v>
      </c>
    </row>
    <row r="96" spans="1:5" s="24" customFormat="1" ht="119.25" customHeight="1">
      <c r="A96" s="13" t="s">
        <v>91</v>
      </c>
      <c r="B96" s="10" t="s">
        <v>92</v>
      </c>
      <c r="C96" s="10"/>
      <c r="D96" s="11">
        <f>D97</f>
        <v>4136582.2</v>
      </c>
      <c r="E96" s="11">
        <f>E97</f>
        <v>4136582.2</v>
      </c>
    </row>
    <row r="97" spans="1:5" s="18" customFormat="1" ht="81" customHeight="1">
      <c r="A97" s="21" t="s">
        <v>93</v>
      </c>
      <c r="B97" s="16" t="s">
        <v>94</v>
      </c>
      <c r="C97" s="16"/>
      <c r="D97" s="17">
        <f>SUM(D98:D99)</f>
        <v>4136582.2</v>
      </c>
      <c r="E97" s="17">
        <f>SUM(E98:E99)</f>
        <v>4136582.2</v>
      </c>
    </row>
    <row r="98" spans="1:5" ht="141.75" customHeight="1">
      <c r="A98" s="19" t="s">
        <v>95</v>
      </c>
      <c r="B98" s="6" t="s">
        <v>96</v>
      </c>
      <c r="C98" s="6">
        <v>100</v>
      </c>
      <c r="D98" s="20">
        <f>4011304.2</f>
        <v>4011304.2</v>
      </c>
      <c r="E98" s="20">
        <f>4011304.2</f>
        <v>4011304.2</v>
      </c>
    </row>
    <row r="99" spans="1:5" ht="99" customHeight="1">
      <c r="A99" s="22" t="s">
        <v>97</v>
      </c>
      <c r="B99" s="6" t="s">
        <v>96</v>
      </c>
      <c r="C99" s="6">
        <v>200</v>
      </c>
      <c r="D99" s="20">
        <f>125278</f>
        <v>125278</v>
      </c>
      <c r="E99" s="20">
        <f>125278</f>
        <v>125278</v>
      </c>
    </row>
    <row r="100" spans="1:5" s="14" customFormat="1" ht="61.5" customHeight="1">
      <c r="A100" s="13" t="s">
        <v>150</v>
      </c>
      <c r="B100" s="10" t="s">
        <v>151</v>
      </c>
      <c r="C100" s="10"/>
      <c r="D100" s="11">
        <f>D101</f>
        <v>340000</v>
      </c>
      <c r="E100" s="11">
        <f>E101</f>
        <v>340000</v>
      </c>
    </row>
    <row r="101" spans="1:5" s="18" customFormat="1" ht="60" customHeight="1">
      <c r="A101" s="21" t="s">
        <v>152</v>
      </c>
      <c r="B101" s="16" t="s">
        <v>153</v>
      </c>
      <c r="C101" s="16"/>
      <c r="D101" s="17">
        <f>D102</f>
        <v>340000</v>
      </c>
      <c r="E101" s="17">
        <f>E102</f>
        <v>340000</v>
      </c>
    </row>
    <row r="102" spans="1:5" ht="117" customHeight="1">
      <c r="A102" s="22" t="s">
        <v>165</v>
      </c>
      <c r="B102" s="6" t="s">
        <v>162</v>
      </c>
      <c r="C102" s="6">
        <v>800</v>
      </c>
      <c r="D102" s="20">
        <f>340000</f>
        <v>340000</v>
      </c>
      <c r="E102" s="20">
        <f>340000</f>
        <v>340000</v>
      </c>
    </row>
    <row r="103" spans="1:5" s="14" customFormat="1" ht="42" customHeight="1">
      <c r="A103" s="13" t="s">
        <v>89</v>
      </c>
      <c r="B103" s="10" t="s">
        <v>11</v>
      </c>
      <c r="C103" s="10"/>
      <c r="D103" s="11">
        <f>D104+D108</f>
        <v>775000</v>
      </c>
      <c r="E103" s="11">
        <f>E104+E108</f>
        <v>775000</v>
      </c>
    </row>
    <row r="104" spans="1:5" s="14" customFormat="1" ht="99" customHeight="1">
      <c r="A104" s="13" t="s">
        <v>90</v>
      </c>
      <c r="B104" s="10" t="s">
        <v>12</v>
      </c>
      <c r="C104" s="10"/>
      <c r="D104" s="11">
        <f>D105</f>
        <v>201500</v>
      </c>
      <c r="E104" s="11">
        <f>E105</f>
        <v>201500</v>
      </c>
    </row>
    <row r="105" spans="1:5" s="24" customFormat="1" ht="56.25">
      <c r="A105" s="21" t="s">
        <v>55</v>
      </c>
      <c r="B105" s="16" t="s">
        <v>13</v>
      </c>
      <c r="C105" s="16"/>
      <c r="D105" s="17">
        <f>SUM(D106:D107)</f>
        <v>201500</v>
      </c>
      <c r="E105" s="17">
        <f>SUM(E106:E107)</f>
        <v>201500</v>
      </c>
    </row>
    <row r="106" spans="1:5" s="24" customFormat="1" ht="98.25" customHeight="1">
      <c r="A106" s="22" t="s">
        <v>50</v>
      </c>
      <c r="B106" s="6" t="s">
        <v>77</v>
      </c>
      <c r="C106" s="6">
        <v>200</v>
      </c>
      <c r="D106" s="20">
        <f>1500</f>
        <v>1500</v>
      </c>
      <c r="E106" s="20">
        <v>1500</v>
      </c>
    </row>
    <row r="107" spans="1:5" s="14" customFormat="1" ht="117" customHeight="1">
      <c r="A107" s="22" t="s">
        <v>135</v>
      </c>
      <c r="B107" s="6" t="s">
        <v>134</v>
      </c>
      <c r="C107" s="6">
        <v>200</v>
      </c>
      <c r="D107" s="20">
        <f>200000</f>
        <v>200000</v>
      </c>
      <c r="E107" s="20">
        <f>200000</f>
        <v>200000</v>
      </c>
    </row>
    <row r="108" spans="1:5" s="14" customFormat="1" ht="79.5" customHeight="1">
      <c r="A108" s="13" t="s">
        <v>51</v>
      </c>
      <c r="B108" s="10" t="s">
        <v>14</v>
      </c>
      <c r="C108" s="10"/>
      <c r="D108" s="11">
        <f>D109</f>
        <v>573500</v>
      </c>
      <c r="E108" s="11">
        <f>E109</f>
        <v>573500</v>
      </c>
    </row>
    <row r="109" spans="1:5" s="24" customFormat="1" ht="56.25">
      <c r="A109" s="21" t="s">
        <v>56</v>
      </c>
      <c r="B109" s="16" t="s">
        <v>15</v>
      </c>
      <c r="C109" s="16"/>
      <c r="D109" s="17">
        <f>SUM(D110:D112)</f>
        <v>573500</v>
      </c>
      <c r="E109" s="17">
        <f>SUM(E110:E112)</f>
        <v>573500</v>
      </c>
    </row>
    <row r="110" spans="1:5" ht="99.75" customHeight="1">
      <c r="A110" s="22" t="s">
        <v>52</v>
      </c>
      <c r="B110" s="6" t="s">
        <v>78</v>
      </c>
      <c r="C110" s="6">
        <v>200</v>
      </c>
      <c r="D110" s="20">
        <f>261500</f>
        <v>261500</v>
      </c>
      <c r="E110" s="20">
        <f>261500</f>
        <v>261500</v>
      </c>
    </row>
    <row r="111" spans="1:5" ht="134.25" customHeight="1">
      <c r="A111" s="22" t="s">
        <v>57</v>
      </c>
      <c r="B111" s="6" t="s">
        <v>79</v>
      </c>
      <c r="C111" s="6">
        <v>200</v>
      </c>
      <c r="D111" s="20">
        <f>12000</f>
        <v>12000</v>
      </c>
      <c r="E111" s="20">
        <f>12000</f>
        <v>12000</v>
      </c>
    </row>
    <row r="112" spans="1:5" ht="61.5" customHeight="1">
      <c r="A112" s="22" t="s">
        <v>53</v>
      </c>
      <c r="B112" s="6" t="s">
        <v>80</v>
      </c>
      <c r="C112" s="6">
        <v>800</v>
      </c>
      <c r="D112" s="20">
        <f>300000</f>
        <v>300000</v>
      </c>
      <c r="E112" s="20">
        <f>300000</f>
        <v>300000</v>
      </c>
    </row>
    <row r="113" spans="1:5" s="14" customFormat="1" ht="80.25" customHeight="1">
      <c r="A113" s="13" t="s">
        <v>175</v>
      </c>
      <c r="B113" s="10" t="s">
        <v>176</v>
      </c>
      <c r="C113" s="10"/>
      <c r="D113" s="11">
        <f>D114+D117</f>
        <v>1463068.19</v>
      </c>
      <c r="E113" s="11">
        <f>E114+E117</f>
        <v>1463068.19</v>
      </c>
    </row>
    <row r="114" spans="1:5" s="14" customFormat="1" ht="45" customHeight="1">
      <c r="A114" s="13" t="s">
        <v>177</v>
      </c>
      <c r="B114" s="10" t="s">
        <v>178</v>
      </c>
      <c r="C114" s="10"/>
      <c r="D114" s="11">
        <f>D115</f>
        <v>1061628.19</v>
      </c>
      <c r="E114" s="11">
        <f>E115</f>
        <v>1061628.19</v>
      </c>
    </row>
    <row r="115" spans="1:5" s="18" customFormat="1" ht="39" customHeight="1">
      <c r="A115" s="21" t="s">
        <v>179</v>
      </c>
      <c r="B115" s="16" t="s">
        <v>180</v>
      </c>
      <c r="C115" s="16"/>
      <c r="D115" s="17">
        <f>D116</f>
        <v>1061628.19</v>
      </c>
      <c r="E115" s="17">
        <f>E116</f>
        <v>1061628.19</v>
      </c>
    </row>
    <row r="116" spans="1:5" ht="61.5" customHeight="1">
      <c r="A116" s="22" t="s">
        <v>181</v>
      </c>
      <c r="B116" s="6" t="s">
        <v>182</v>
      </c>
      <c r="C116" s="6">
        <v>300</v>
      </c>
      <c r="D116" s="20">
        <f>1061628.19</f>
        <v>1061628.19</v>
      </c>
      <c r="E116" s="20">
        <f>1061628.19</f>
        <v>1061628.19</v>
      </c>
    </row>
    <row r="117" spans="1:5" s="14" customFormat="1" ht="60.75" customHeight="1">
      <c r="A117" s="13" t="s">
        <v>183</v>
      </c>
      <c r="B117" s="10" t="s">
        <v>184</v>
      </c>
      <c r="C117" s="10"/>
      <c r="D117" s="11">
        <f>D118</f>
        <v>401440</v>
      </c>
      <c r="E117" s="11">
        <f>E118</f>
        <v>401440</v>
      </c>
    </row>
    <row r="118" spans="1:5" s="18" customFormat="1" ht="56.25">
      <c r="A118" s="21" t="s">
        <v>185</v>
      </c>
      <c r="B118" s="16" t="s">
        <v>186</v>
      </c>
      <c r="C118" s="16"/>
      <c r="D118" s="17">
        <f>D119</f>
        <v>401440</v>
      </c>
      <c r="E118" s="17">
        <f>E119</f>
        <v>401440</v>
      </c>
    </row>
    <row r="119" spans="1:5" ht="135.75" customHeight="1">
      <c r="A119" s="19" t="s">
        <v>187</v>
      </c>
      <c r="B119" s="6" t="s">
        <v>188</v>
      </c>
      <c r="C119" s="6">
        <v>300</v>
      </c>
      <c r="D119" s="20">
        <f>401440</f>
        <v>401440</v>
      </c>
      <c r="E119" s="20">
        <f>401440</f>
        <v>401440</v>
      </c>
    </row>
    <row r="120" spans="1:5" s="14" customFormat="1" ht="78.75" customHeight="1">
      <c r="A120" s="13" t="s">
        <v>148</v>
      </c>
      <c r="B120" s="10" t="s">
        <v>149</v>
      </c>
      <c r="C120" s="10"/>
      <c r="D120" s="11">
        <f>D121</f>
        <v>218840</v>
      </c>
      <c r="E120" s="11">
        <f>E121</f>
        <v>218840</v>
      </c>
    </row>
    <row r="121" spans="1:5" s="14" customFormat="1" ht="41.25" customHeight="1">
      <c r="A121" s="13" t="s">
        <v>154</v>
      </c>
      <c r="B121" s="10" t="s">
        <v>155</v>
      </c>
      <c r="C121" s="10"/>
      <c r="D121" s="11">
        <f>D122</f>
        <v>218840</v>
      </c>
      <c r="E121" s="11">
        <f>E122</f>
        <v>218840</v>
      </c>
    </row>
    <row r="122" spans="1:5" s="14" customFormat="1" ht="45" customHeight="1">
      <c r="A122" s="21" t="s">
        <v>163</v>
      </c>
      <c r="B122" s="16" t="s">
        <v>164</v>
      </c>
      <c r="C122" s="23"/>
      <c r="D122" s="17">
        <f>SUM(D123:D123)</f>
        <v>218840</v>
      </c>
      <c r="E122" s="17">
        <f>SUM(E123:E123)</f>
        <v>218840</v>
      </c>
    </row>
    <row r="123" spans="1:5" s="14" customFormat="1" ht="154.5" customHeight="1">
      <c r="A123" s="22" t="s">
        <v>167</v>
      </c>
      <c r="B123" s="6" t="s">
        <v>166</v>
      </c>
      <c r="C123" s="6">
        <v>200</v>
      </c>
      <c r="D123" s="20">
        <f>218840</f>
        <v>218840</v>
      </c>
      <c r="E123" s="20">
        <f>218840</f>
        <v>218840</v>
      </c>
    </row>
    <row r="124" spans="1:5" s="12" customFormat="1" ht="39.75" customHeight="1">
      <c r="A124" s="26" t="s">
        <v>108</v>
      </c>
      <c r="B124" s="10" t="s">
        <v>109</v>
      </c>
      <c r="C124" s="10"/>
      <c r="D124" s="11">
        <f>D125</f>
        <v>3078463.31</v>
      </c>
      <c r="E124" s="11">
        <f>E125</f>
        <v>3074863.31</v>
      </c>
    </row>
    <row r="125" spans="1:5" s="14" customFormat="1" ht="57" customHeight="1">
      <c r="A125" s="13" t="s">
        <v>29</v>
      </c>
      <c r="B125" s="10" t="s">
        <v>16</v>
      </c>
      <c r="C125" s="10"/>
      <c r="D125" s="11">
        <f>SUM(D126:D130)</f>
        <v>3078463.31</v>
      </c>
      <c r="E125" s="11">
        <f>SUM(E126:E130)</f>
        <v>3074863.31</v>
      </c>
    </row>
    <row r="126" spans="1:5" ht="138" customHeight="1">
      <c r="A126" s="22" t="s">
        <v>238</v>
      </c>
      <c r="B126" s="6" t="s">
        <v>17</v>
      </c>
      <c r="C126" s="6">
        <v>100</v>
      </c>
      <c r="D126" s="20">
        <f>1021096.46</f>
        <v>1021096.46</v>
      </c>
      <c r="E126" s="20">
        <f>1021096.46</f>
        <v>1021096.46</v>
      </c>
    </row>
    <row r="127" spans="1:5" ht="138" customHeight="1">
      <c r="A127" s="22" t="s">
        <v>229</v>
      </c>
      <c r="B127" s="6" t="s">
        <v>63</v>
      </c>
      <c r="C127" s="6">
        <v>100</v>
      </c>
      <c r="D127" s="20">
        <f>1544660.77</f>
        <v>1544660.77</v>
      </c>
      <c r="E127" s="20">
        <f>1544660.77</f>
        <v>1544660.77</v>
      </c>
    </row>
    <row r="128" spans="1:5" ht="97.5" customHeight="1">
      <c r="A128" s="22" t="s">
        <v>230</v>
      </c>
      <c r="B128" s="6" t="s">
        <v>63</v>
      </c>
      <c r="C128" s="6">
        <v>200</v>
      </c>
      <c r="D128" s="20">
        <f>412649.54</f>
        <v>412649.54</v>
      </c>
      <c r="E128" s="20">
        <f>412649.54</f>
        <v>412649.54</v>
      </c>
    </row>
    <row r="129" spans="1:5" ht="77.25" customHeight="1">
      <c r="A129" s="22" t="s">
        <v>226</v>
      </c>
      <c r="B129" s="6" t="s">
        <v>227</v>
      </c>
      <c r="C129" s="6">
        <v>200</v>
      </c>
      <c r="D129" s="20">
        <f>68216.54</f>
        <v>68216.54</v>
      </c>
      <c r="E129" s="20">
        <f>68216.54-3600</f>
        <v>64616.53999999999</v>
      </c>
    </row>
    <row r="130" spans="1:5" ht="59.25" customHeight="1">
      <c r="A130" s="22" t="s">
        <v>130</v>
      </c>
      <c r="B130" s="6" t="s">
        <v>131</v>
      </c>
      <c r="C130" s="6">
        <v>800</v>
      </c>
      <c r="D130" s="20">
        <f>31840</f>
        <v>31840</v>
      </c>
      <c r="E130" s="20">
        <f>31840</f>
        <v>31840</v>
      </c>
    </row>
    <row r="131" spans="1:5" s="12" customFormat="1" ht="63.75" customHeight="1">
      <c r="A131" s="13" t="s">
        <v>106</v>
      </c>
      <c r="B131" s="10" t="s">
        <v>107</v>
      </c>
      <c r="C131" s="10"/>
      <c r="D131" s="11">
        <f>D132</f>
        <v>625413.2</v>
      </c>
      <c r="E131" s="11">
        <f>E132</f>
        <v>625413.2</v>
      </c>
    </row>
    <row r="132" spans="1:5" s="24" customFormat="1" ht="78" customHeight="1">
      <c r="A132" s="13" t="s">
        <v>30</v>
      </c>
      <c r="B132" s="10" t="s">
        <v>18</v>
      </c>
      <c r="C132" s="23"/>
      <c r="D132" s="11">
        <f>SUM(D133:D139)</f>
        <v>625413.2</v>
      </c>
      <c r="E132" s="11">
        <f>SUM(E133:E139)</f>
        <v>625413.2</v>
      </c>
    </row>
    <row r="133" spans="1:5" s="18" customFormat="1" ht="138" customHeight="1">
      <c r="A133" s="19" t="s">
        <v>209</v>
      </c>
      <c r="B133" s="6" t="s">
        <v>210</v>
      </c>
      <c r="C133" s="6">
        <v>500</v>
      </c>
      <c r="D133" s="20">
        <f>3600</f>
        <v>3600</v>
      </c>
      <c r="E133" s="20">
        <f>3600</f>
        <v>3600</v>
      </c>
    </row>
    <row r="134" spans="1:5" s="18" customFormat="1" ht="39.75" customHeight="1">
      <c r="A134" s="22" t="s">
        <v>117</v>
      </c>
      <c r="B134" s="6" t="s">
        <v>118</v>
      </c>
      <c r="C134" s="6">
        <v>800</v>
      </c>
      <c r="D134" s="20">
        <f>70000</f>
        <v>70000</v>
      </c>
      <c r="E134" s="20">
        <f>70000</f>
        <v>70000</v>
      </c>
    </row>
    <row r="135" spans="1:5" s="18" customFormat="1" ht="101.25" customHeight="1">
      <c r="A135" s="22" t="s">
        <v>124</v>
      </c>
      <c r="B135" s="6" t="s">
        <v>125</v>
      </c>
      <c r="C135" s="6">
        <v>200</v>
      </c>
      <c r="D135" s="20">
        <f>36000</f>
        <v>36000</v>
      </c>
      <c r="E135" s="20">
        <f>36000</f>
        <v>36000</v>
      </c>
    </row>
    <row r="136" spans="1:5" s="18" customFormat="1" ht="96.75" customHeight="1">
      <c r="A136" s="22" t="s">
        <v>198</v>
      </c>
      <c r="B136" s="6" t="s">
        <v>119</v>
      </c>
      <c r="C136" s="6">
        <v>200</v>
      </c>
      <c r="D136" s="20">
        <f>200000</f>
        <v>200000</v>
      </c>
      <c r="E136" s="20">
        <f>200000</f>
        <v>200000</v>
      </c>
    </row>
    <row r="137" spans="1:5" s="18" customFormat="1" ht="115.5" customHeight="1">
      <c r="A137" s="22" t="s">
        <v>138</v>
      </c>
      <c r="B137" s="6" t="s">
        <v>139</v>
      </c>
      <c r="C137" s="6">
        <v>200</v>
      </c>
      <c r="D137" s="20">
        <f>65000</f>
        <v>65000</v>
      </c>
      <c r="E137" s="20">
        <f>65000</f>
        <v>65000</v>
      </c>
    </row>
    <row r="138" spans="1:5" s="18" customFormat="1" ht="80.25" customHeight="1">
      <c r="A138" s="22" t="s">
        <v>225</v>
      </c>
      <c r="B138" s="6" t="s">
        <v>64</v>
      </c>
      <c r="C138" s="6">
        <v>200</v>
      </c>
      <c r="D138" s="20">
        <f>2277</f>
        <v>2277</v>
      </c>
      <c r="E138" s="20">
        <f>2277</f>
        <v>2277</v>
      </c>
    </row>
    <row r="139" spans="1:5" ht="81.75" customHeight="1">
      <c r="A139" s="22" t="s">
        <v>84</v>
      </c>
      <c r="B139" s="6" t="s">
        <v>64</v>
      </c>
      <c r="C139" s="6">
        <v>300</v>
      </c>
      <c r="D139" s="20">
        <f>248536.2</f>
        <v>248536.2</v>
      </c>
      <c r="E139" s="20">
        <f>248536.2</f>
        <v>248536.2</v>
      </c>
    </row>
    <row r="140" spans="1:5" s="12" customFormat="1" ht="32.25" customHeight="1">
      <c r="A140" s="44" t="s">
        <v>199</v>
      </c>
      <c r="B140" s="44"/>
      <c r="C140" s="44"/>
      <c r="D140" s="11">
        <f>D26+D41+D103+D124+D131+D120+D113</f>
        <v>84572323.33</v>
      </c>
      <c r="E140" s="11">
        <f>E26+E41+E103+E124+E131+E120+E113</f>
        <v>82802663.33</v>
      </c>
    </row>
    <row r="141" spans="4:5" ht="18.75">
      <c r="D141" s="28"/>
      <c r="E141" s="29" t="s">
        <v>240</v>
      </c>
    </row>
    <row r="142" spans="2:5" s="14" customFormat="1" ht="18.75">
      <c r="B142" s="30"/>
      <c r="C142" s="31"/>
      <c r="D142" s="28"/>
      <c r="E142" s="28"/>
    </row>
    <row r="145" spans="1:3" s="14" customFormat="1" ht="18.75">
      <c r="A145" s="32"/>
      <c r="B145" s="30"/>
      <c r="C145" s="31"/>
    </row>
    <row r="146" spans="1:3" s="14" customFormat="1" ht="18.75">
      <c r="A146" s="33"/>
      <c r="B146" s="30"/>
      <c r="C146" s="31"/>
    </row>
  </sheetData>
  <sheetProtection/>
  <mergeCells count="23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23:A24"/>
    <mergeCell ref="B23:B24"/>
    <mergeCell ref="C23:C24"/>
    <mergeCell ref="A21:E21"/>
    <mergeCell ref="A140:C140"/>
    <mergeCell ref="A19:E19"/>
    <mergeCell ref="D23:E23"/>
    <mergeCell ref="D12:E12"/>
    <mergeCell ref="A13:E13"/>
    <mergeCell ref="A14:E14"/>
    <mergeCell ref="A15:E15"/>
    <mergeCell ref="A16:E16"/>
    <mergeCell ref="A18:E18"/>
    <mergeCell ref="A17:E17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2023-10-05T11:35:21Z</dcterms:modified>
  <cp:category/>
  <cp:version/>
  <cp:contentType/>
  <cp:contentStatus/>
</cp:coreProperties>
</file>