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год'!$26:$26</definedName>
  </definedNames>
  <calcPr fullCalcOnLoad="1"/>
</workbook>
</file>

<file path=xl/sharedStrings.xml><?xml version="1.0" encoding="utf-8"?>
<sst xmlns="http://schemas.openxmlformats.org/spreadsheetml/2006/main" count="533" uniqueCount="247">
  <si>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</si>
  <si>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</si>
  <si>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</si>
  <si>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</si>
  <si>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</si>
  <si>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</si>
  <si>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</si>
  <si>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</si>
  <si>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</si>
  <si>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</si>
  <si>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</si>
  <si>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</si>
  <si>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</si>
  <si>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</si>
  <si>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</si>
  <si>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</si>
  <si>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</si>
  <si>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</si>
  <si>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</si>
  <si>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</si>
  <si>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</si>
  <si>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</si>
  <si>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</si>
  <si>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</si>
  <si>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</si>
  <si>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</si>
  <si>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</si>
  <si>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</si>
  <si>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</si>
  <si>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</si>
  <si>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</si>
  <si>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</si>
  <si>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</si>
  <si>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</si>
  <si>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</si>
  <si>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</si>
  <si>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</si>
  <si>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</si>
  <si>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</si>
  <si>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</si>
  <si>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</si>
  <si>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</si>
  <si>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</si>
  <si>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</si>
  <si>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</si>
  <si>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</si>
  <si>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</si>
  <si>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</si>
  <si>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</si>
  <si>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</si>
  <si>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</si>
  <si>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</si>
  <si>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</si>
  <si>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</si>
  <si>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</si>
  <si>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</si>
  <si>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</si>
  <si>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</si>
  <si>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</si>
  <si>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</si>
  <si>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</si>
  <si>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</si>
  <si>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</si>
  <si>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</si>
  <si>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</si>
  <si>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</si>
  <si>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</si>
  <si>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</si>
  <si>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</si>
  <si>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</si>
  <si>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</si>
  <si>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</si>
  <si>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</si>
  <si>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</si>
  <si>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</si>
  <si>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</si>
  <si>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</si>
  <si>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</si>
  <si>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</si>
  <si>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</si>
  <si>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</si>
  <si>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</si>
  <si>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</si>
  <si>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</si>
  <si>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</si>
  <si>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</si>
  <si>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</si>
  <si>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</si>
  <si>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</si>
  <si>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</si>
  <si>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</si>
  <si>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</si>
  <si>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</si>
  <si>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</si>
  <si>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</si>
  <si>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</si>
  <si>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</si>
  <si>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</si>
  <si>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</si>
  <si>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</si>
  <si>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</si>
  <si>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</si>
  <si>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</si>
  <si>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</si>
  <si>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</si>
  <si>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</si>
  <si>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</si>
  <si>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</si>
  <si>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</si>
  <si>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</si>
  <si>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</si>
  <si>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</si>
  <si>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</si>
  <si>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</si>
  <si>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</si>
  <si>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</si>
  <si>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</si>
  <si>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</si>
  <si>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</si>
  <si>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</si>
  <si>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</si>
  <si>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</si>
  <si>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</si>
  <si>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</si>
  <si>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</si>
  <si>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</si>
  <si>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</si>
  <si>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</si>
  <si>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</si>
  <si>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</si>
  <si>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</si>
  <si>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</si>
  <si>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</si>
  <si>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</si>
  <si>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</si>
  <si>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</si>
  <si>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</si>
  <si>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</si>
  <si>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</si>
  <si>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</si>
  <si>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</si>
  <si>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</si>
  <si>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</si>
  <si>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</si>
  <si>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</si>
  <si>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</si>
  <si>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</si>
  <si>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</si>
  <si>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</si>
  <si>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</si>
  <si>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</si>
  <si>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</si>
  <si>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</si>
  <si>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</si>
  <si>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</si>
  <si>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</si>
  <si>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</si>
  <si>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</si>
  <si>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</si>
  <si>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</si>
  <si>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</si>
  <si>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</si>
  <si>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</si>
  <si>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</si>
  <si>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</si>
  <si>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</si>
  <si>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</si>
  <si>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</si>
  <si>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</si>
  <si>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</si>
  <si>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</si>
  <si>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</si>
  <si>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</si>
  <si>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</si>
  <si>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</si>
  <si>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</si>
  <si>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</si>
  <si>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</si>
  <si>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</si>
  <si>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</si>
  <si>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</si>
  <si>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</si>
  <si>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</si>
  <si>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</si>
  <si>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</si>
  <si>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04 1 01 L4970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</si>
  <si>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</si>
  <si>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</si>
  <si>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</si>
  <si>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</si>
  <si>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</si>
  <si>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</si>
  <si>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</si>
  <si>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</si>
  <si>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</si>
  <si>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</si>
  <si>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</si>
  <si>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</si>
  <si>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</si>
  <si>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</si>
  <si>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</si>
  <si>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</si>
  <si>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</si>
  <si>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</si>
  <si>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S5110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</si>
  <si>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</si>
  <si>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</si>
  <si>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</si>
  <si>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</si>
  <si>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</si>
  <si>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</si>
  <si>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</si>
  <si>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</si>
  <si>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</si>
  <si>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</si>
  <si>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</si>
  <si>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</si>
  <si>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</si>
  <si>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6</t>
  </si>
  <si>
    <t>"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</si>
  <si>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</si>
  <si>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</si>
  <si>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</si>
  <si>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02 3 01 22230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</si>
  <si>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</si>
  <si>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</si>
  <si>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</si>
  <si>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</si>
  <si>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</si>
  <si>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</si>
  <si>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</si>
  <si>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</si>
  <si>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</si>
  <si>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</si>
  <si>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</si>
  <si>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</si>
  <si>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</si>
  <si>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</si>
  <si>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</si>
  <si>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</si>
  <si>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</si>
  <si>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</si>
  <si>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</si>
  <si>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</si>
  <si>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</si>
  <si>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Приложение № 5</t>
  </si>
  <si>
    <t>от 27.02.2024 №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</si>
</sst>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35" t="s">
        <v>245</v>
      </c>
      <c r="B1" s="35"/>
      <c r="C1" s="35"/>
      <c r="D1" s="35"/>
      <c r="E1" s="35"/>
      <c r="F1" s="35"/>
      <c r="G1" s="35"/>
    </row>
    <row r="2" spans="1:7" ht="18.75">
      <c r="A2" s="35" t="s">
        <v>213</v>
      </c>
      <c r="B2" s="35"/>
      <c r="C2" s="35"/>
      <c r="D2" s="35"/>
      <c r="E2" s="35"/>
      <c r="F2" s="35"/>
      <c r="G2" s="35"/>
    </row>
    <row r="3" spans="1:7" ht="18.75">
      <c r="A3" s="35" t="s">
        <v>69</v>
      </c>
      <c r="B3" s="35"/>
      <c r="C3" s="35"/>
      <c r="D3" s="35"/>
      <c r="E3" s="35"/>
      <c r="F3" s="35"/>
      <c r="G3" s="35"/>
    </row>
    <row r="4" spans="1:7" ht="18.75">
      <c r="A4" s="35" t="s">
        <v>214</v>
      </c>
      <c r="B4" s="35"/>
      <c r="C4" s="35"/>
      <c r="D4" s="35"/>
      <c r="E4" s="35"/>
      <c r="F4" s="35"/>
      <c r="G4" s="35"/>
    </row>
    <row r="5" spans="1:7" ht="18.75">
      <c r="A5" s="35" t="s">
        <v>166</v>
      </c>
      <c r="B5" s="35"/>
      <c r="C5" s="35"/>
      <c r="D5" s="35"/>
      <c r="E5" s="35"/>
      <c r="F5" s="35"/>
      <c r="G5" s="35"/>
    </row>
    <row r="6" spans="1:7" ht="75" customHeight="1">
      <c r="A6" s="36" t="s">
        <v>215</v>
      </c>
      <c r="B6" s="36"/>
      <c r="C6" s="36"/>
      <c r="D6" s="36"/>
      <c r="E6" s="36"/>
      <c r="F6" s="36"/>
      <c r="G6" s="36"/>
    </row>
    <row r="7" spans="1:7" ht="18.75">
      <c r="A7" s="35" t="s">
        <v>216</v>
      </c>
      <c r="B7" s="35"/>
      <c r="C7" s="35"/>
      <c r="D7" s="35"/>
      <c r="E7" s="35"/>
      <c r="F7" s="35"/>
      <c r="G7" s="35"/>
    </row>
    <row r="8" spans="1:7" ht="18.75">
      <c r="A8" s="35" t="s">
        <v>217</v>
      </c>
      <c r="B8" s="35"/>
      <c r="C8" s="35"/>
      <c r="D8" s="35"/>
      <c r="E8" s="35"/>
      <c r="F8" s="35"/>
      <c r="G8" s="35"/>
    </row>
    <row r="9" spans="1:7" ht="18.75">
      <c r="A9" s="35" t="s">
        <v>246</v>
      </c>
      <c r="B9" s="35"/>
      <c r="C9" s="35"/>
      <c r="D9" s="35"/>
      <c r="E9" s="35"/>
      <c r="F9" s="35"/>
      <c r="G9" s="35"/>
    </row>
    <row r="11" spans="1:8" ht="18.75">
      <c r="A11" s="35" t="s">
        <v>218</v>
      </c>
      <c r="B11" s="35"/>
      <c r="C11" s="35"/>
      <c r="D11" s="35"/>
      <c r="E11" s="35"/>
      <c r="F11" s="35"/>
      <c r="G11" s="35"/>
      <c r="H11" s="2"/>
    </row>
    <row r="12" spans="1:8" ht="18.75">
      <c r="A12" s="35" t="s">
        <v>76</v>
      </c>
      <c r="B12" s="35"/>
      <c r="C12" s="35"/>
      <c r="D12" s="35"/>
      <c r="E12" s="35"/>
      <c r="F12" s="35"/>
      <c r="G12" s="35"/>
      <c r="H12" s="2"/>
    </row>
    <row r="13" spans="1:7" ht="18.75">
      <c r="A13" s="35" t="s">
        <v>65</v>
      </c>
      <c r="B13" s="35"/>
      <c r="C13" s="35"/>
      <c r="D13" s="35"/>
      <c r="E13" s="35"/>
      <c r="F13" s="35"/>
      <c r="G13" s="35"/>
    </row>
    <row r="14" spans="1:7" ht="18.75">
      <c r="A14" s="35" t="s">
        <v>66</v>
      </c>
      <c r="B14" s="35"/>
      <c r="C14" s="35"/>
      <c r="D14" s="35"/>
      <c r="E14" s="35"/>
      <c r="F14" s="35"/>
      <c r="G14" s="35"/>
    </row>
    <row r="15" spans="1:7" ht="18.75">
      <c r="A15" s="35" t="s">
        <v>67</v>
      </c>
      <c r="B15" s="35"/>
      <c r="C15" s="35"/>
      <c r="D15" s="35"/>
      <c r="E15" s="35"/>
      <c r="F15" s="35"/>
      <c r="G15" s="35"/>
    </row>
    <row r="16" spans="1:7" ht="18.75">
      <c r="A16" s="35" t="s">
        <v>166</v>
      </c>
      <c r="B16" s="35"/>
      <c r="C16" s="35"/>
      <c r="D16" s="35"/>
      <c r="E16" s="35"/>
      <c r="F16" s="35"/>
      <c r="G16" s="35"/>
    </row>
    <row r="17" spans="1:7" ht="18.75">
      <c r="A17" s="35" t="s">
        <v>68</v>
      </c>
      <c r="B17" s="35"/>
      <c r="C17" s="35"/>
      <c r="D17" s="35"/>
      <c r="E17" s="35"/>
      <c r="F17" s="35"/>
      <c r="G17" s="35"/>
    </row>
    <row r="18" spans="1:7" ht="18.75">
      <c r="A18" s="35" t="s">
        <v>69</v>
      </c>
      <c r="B18" s="35"/>
      <c r="C18" s="35"/>
      <c r="D18" s="35"/>
      <c r="E18" s="35"/>
      <c r="F18" s="35"/>
      <c r="G18" s="35"/>
    </row>
    <row r="19" spans="1:7" ht="18.75">
      <c r="A19" s="35" t="s">
        <v>174</v>
      </c>
      <c r="B19" s="35"/>
      <c r="C19" s="35"/>
      <c r="D19" s="35"/>
      <c r="E19" s="35"/>
      <c r="F19" s="35"/>
      <c r="G19" s="35"/>
    </row>
    <row r="20" spans="1:7" ht="18.75">
      <c r="A20" s="35" t="s">
        <v>175</v>
      </c>
      <c r="B20" s="35"/>
      <c r="C20" s="35"/>
      <c r="D20" s="35"/>
      <c r="E20" s="35"/>
      <c r="F20" s="35"/>
      <c r="G20" s="35"/>
    </row>
    <row r="21" spans="1:7" ht="18.75">
      <c r="A21" s="35" t="s">
        <v>212</v>
      </c>
      <c r="B21" s="35"/>
      <c r="C21" s="35"/>
      <c r="D21" s="35"/>
      <c r="E21" s="35"/>
      <c r="F21" s="35"/>
      <c r="G21" s="35"/>
    </row>
    <row r="23" spans="1:7" s="3" customFormat="1" ht="22.5" customHeight="1">
      <c r="A23" s="40" t="s">
        <v>176</v>
      </c>
      <c r="B23" s="40"/>
      <c r="C23" s="40"/>
      <c r="D23" s="40"/>
      <c r="E23" s="40"/>
      <c r="F23" s="40"/>
      <c r="G23" s="40"/>
    </row>
    <row r="24" spans="1:7" s="5" customFormat="1" ht="13.5" customHeight="1">
      <c r="A24" s="4"/>
      <c r="B24" s="4"/>
      <c r="C24" s="4"/>
      <c r="D24" s="4"/>
      <c r="E24" s="4"/>
      <c r="F24" s="4"/>
      <c r="G24" s="4"/>
    </row>
    <row r="25" spans="1:7" ht="103.5" customHeight="1">
      <c r="A25" s="6" t="s">
        <v>78</v>
      </c>
      <c r="B25" s="7" t="s">
        <v>79</v>
      </c>
      <c r="C25" s="7" t="s">
        <v>80</v>
      </c>
      <c r="D25" s="7" t="s">
        <v>81</v>
      </c>
      <c r="E25" s="6" t="s">
        <v>82</v>
      </c>
      <c r="F25" s="6" t="s">
        <v>83</v>
      </c>
      <c r="G25" s="8" t="s">
        <v>84</v>
      </c>
    </row>
    <row r="26" spans="1:7" s="11" customFormat="1" ht="18.75">
      <c r="A26" s="9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5</v>
      </c>
      <c r="G26" s="10">
        <v>7</v>
      </c>
    </row>
    <row r="27" spans="1:8" s="16" customFormat="1" ht="27" customHeight="1">
      <c r="A27" s="12" t="s">
        <v>22</v>
      </c>
      <c r="B27" s="13" t="s">
        <v>6</v>
      </c>
      <c r="C27" s="13" t="s">
        <v>7</v>
      </c>
      <c r="D27" s="13" t="s">
        <v>7</v>
      </c>
      <c r="E27" s="13" t="s">
        <v>8</v>
      </c>
      <c r="F27" s="13" t="s">
        <v>9</v>
      </c>
      <c r="G27" s="14">
        <f>SUM(G28:G92)</f>
        <v>116962780.18999998</v>
      </c>
      <c r="H27" s="15"/>
    </row>
    <row r="28" spans="1:8" s="16" customFormat="1" ht="114" customHeight="1">
      <c r="A28" s="17" t="s">
        <v>141</v>
      </c>
      <c r="B28" s="6" t="s">
        <v>6</v>
      </c>
      <c r="C28" s="6" t="s">
        <v>10</v>
      </c>
      <c r="D28" s="6" t="s">
        <v>115</v>
      </c>
      <c r="E28" s="6" t="s">
        <v>142</v>
      </c>
      <c r="F28" s="6" t="s">
        <v>143</v>
      </c>
      <c r="G28" s="18">
        <f>3600</f>
        <v>3600</v>
      </c>
      <c r="H28" s="15"/>
    </row>
    <row r="29" spans="1:7" s="3" customFormat="1" ht="38.25" customHeight="1">
      <c r="A29" s="19" t="s">
        <v>36</v>
      </c>
      <c r="B29" s="6" t="s">
        <v>6</v>
      </c>
      <c r="C29" s="6" t="s">
        <v>10</v>
      </c>
      <c r="D29" s="6" t="s">
        <v>14</v>
      </c>
      <c r="E29" s="20" t="s">
        <v>27</v>
      </c>
      <c r="F29" s="20">
        <v>800</v>
      </c>
      <c r="G29" s="18">
        <f>300000</f>
        <v>300000</v>
      </c>
    </row>
    <row r="30" spans="1:7" s="3" customFormat="1" ht="132.75" customHeight="1">
      <c r="A30" s="21" t="s">
        <v>71</v>
      </c>
      <c r="B30" s="6" t="s">
        <v>6</v>
      </c>
      <c r="C30" s="6" t="s">
        <v>10</v>
      </c>
      <c r="D30" s="6" t="s">
        <v>15</v>
      </c>
      <c r="E30" s="20" t="s">
        <v>28</v>
      </c>
      <c r="F30" s="20">
        <v>600</v>
      </c>
      <c r="G30" s="18">
        <f>130000</f>
        <v>130000</v>
      </c>
    </row>
    <row r="31" spans="1:7" s="3" customFormat="1" ht="113.25" customHeight="1">
      <c r="A31" s="21" t="s">
        <v>73</v>
      </c>
      <c r="B31" s="8" t="s">
        <v>6</v>
      </c>
      <c r="C31" s="6" t="s">
        <v>10</v>
      </c>
      <c r="D31" s="6" t="s">
        <v>15</v>
      </c>
      <c r="E31" s="20" t="s">
        <v>75</v>
      </c>
      <c r="F31" s="20">
        <v>100</v>
      </c>
      <c r="G31" s="18">
        <f>4639219.93</f>
        <v>4639219.93</v>
      </c>
    </row>
    <row r="32" spans="1:7" s="3" customFormat="1" ht="75" customHeight="1">
      <c r="A32" s="22" t="s">
        <v>74</v>
      </c>
      <c r="B32" s="8" t="s">
        <v>6</v>
      </c>
      <c r="C32" s="6" t="s">
        <v>10</v>
      </c>
      <c r="D32" s="6" t="s">
        <v>15</v>
      </c>
      <c r="E32" s="20" t="s">
        <v>75</v>
      </c>
      <c r="F32" s="20">
        <v>200</v>
      </c>
      <c r="G32" s="18">
        <f>175278</f>
        <v>175278</v>
      </c>
    </row>
    <row r="33" spans="1:7" s="3" customFormat="1" ht="79.5" customHeight="1">
      <c r="A33" s="19" t="s">
        <v>37</v>
      </c>
      <c r="B33" s="6" t="s">
        <v>6</v>
      </c>
      <c r="C33" s="6" t="s">
        <v>10</v>
      </c>
      <c r="D33" s="6" t="s">
        <v>15</v>
      </c>
      <c r="E33" s="20" t="s">
        <v>38</v>
      </c>
      <c r="F33" s="20">
        <v>200</v>
      </c>
      <c r="G33" s="18">
        <f>1500</f>
        <v>1500</v>
      </c>
    </row>
    <row r="34" spans="1:7" s="3" customFormat="1" ht="78.75" customHeight="1">
      <c r="A34" s="19" t="s">
        <v>109</v>
      </c>
      <c r="B34" s="6" t="s">
        <v>6</v>
      </c>
      <c r="C34" s="6" t="s">
        <v>10</v>
      </c>
      <c r="D34" s="6" t="s">
        <v>15</v>
      </c>
      <c r="E34" s="20" t="s">
        <v>87</v>
      </c>
      <c r="F34" s="20">
        <v>200</v>
      </c>
      <c r="G34" s="18">
        <f>200000</f>
        <v>200000</v>
      </c>
    </row>
    <row r="35" spans="1:7" s="3" customFormat="1" ht="60.75" customHeight="1">
      <c r="A35" s="19" t="s">
        <v>220</v>
      </c>
      <c r="B35" s="6" t="s">
        <v>6</v>
      </c>
      <c r="C35" s="6" t="s">
        <v>10</v>
      </c>
      <c r="D35" s="6" t="s">
        <v>15</v>
      </c>
      <c r="E35" s="20" t="s">
        <v>221</v>
      </c>
      <c r="F35" s="20">
        <v>800</v>
      </c>
      <c r="G35" s="18">
        <v>6000</v>
      </c>
    </row>
    <row r="36" spans="1:7" s="3" customFormat="1" ht="116.25" customHeight="1">
      <c r="A36" s="19" t="s">
        <v>40</v>
      </c>
      <c r="B36" s="6" t="s">
        <v>6</v>
      </c>
      <c r="C36" s="6" t="s">
        <v>18</v>
      </c>
      <c r="D36" s="6" t="s">
        <v>17</v>
      </c>
      <c r="E36" s="20" t="s">
        <v>41</v>
      </c>
      <c r="F36" s="20">
        <v>200</v>
      </c>
      <c r="G36" s="18">
        <f>12000</f>
        <v>12000</v>
      </c>
    </row>
    <row r="37" spans="1:7" s="3" customFormat="1" ht="76.5" customHeight="1">
      <c r="A37" s="21" t="s">
        <v>42</v>
      </c>
      <c r="B37" s="8" t="s">
        <v>6</v>
      </c>
      <c r="C37" s="6" t="s">
        <v>18</v>
      </c>
      <c r="D37" s="6" t="s">
        <v>20</v>
      </c>
      <c r="E37" s="20" t="s">
        <v>43</v>
      </c>
      <c r="F37" s="20">
        <v>200</v>
      </c>
      <c r="G37" s="18">
        <f>311500</f>
        <v>311500</v>
      </c>
    </row>
    <row r="38" spans="1:7" s="3" customFormat="1" ht="76.5" customHeight="1">
      <c r="A38" s="19" t="s">
        <v>108</v>
      </c>
      <c r="B38" s="6" t="s">
        <v>6</v>
      </c>
      <c r="C38" s="6" t="s">
        <v>18</v>
      </c>
      <c r="D38" s="6" t="s">
        <v>39</v>
      </c>
      <c r="E38" s="20" t="s">
        <v>99</v>
      </c>
      <c r="F38" s="20">
        <v>200</v>
      </c>
      <c r="G38" s="18">
        <f>200000</f>
        <v>200000</v>
      </c>
    </row>
    <row r="39" spans="1:7" s="3" customFormat="1" ht="114" customHeight="1">
      <c r="A39" s="19" t="s">
        <v>229</v>
      </c>
      <c r="B39" s="6" t="s">
        <v>6</v>
      </c>
      <c r="C39" s="6" t="s">
        <v>12</v>
      </c>
      <c r="D39" s="6" t="s">
        <v>17</v>
      </c>
      <c r="E39" s="20" t="s">
        <v>228</v>
      </c>
      <c r="F39" s="20">
        <v>200</v>
      </c>
      <c r="G39" s="18">
        <f>286500</f>
        <v>286500</v>
      </c>
    </row>
    <row r="40" spans="1:7" s="3" customFormat="1" ht="113.25" customHeight="1">
      <c r="A40" s="19" t="s">
        <v>131</v>
      </c>
      <c r="B40" s="6" t="s">
        <v>6</v>
      </c>
      <c r="C40" s="6" t="s">
        <v>12</v>
      </c>
      <c r="D40" s="6" t="s">
        <v>17</v>
      </c>
      <c r="E40" s="20" t="s">
        <v>132</v>
      </c>
      <c r="F40" s="20">
        <v>200</v>
      </c>
      <c r="G40" s="18">
        <f>928000</f>
        <v>928000</v>
      </c>
    </row>
    <row r="41" spans="1:7" s="3" customFormat="1" ht="80.25" customHeight="1">
      <c r="A41" s="21" t="s">
        <v>122</v>
      </c>
      <c r="B41" s="8" t="s">
        <v>6</v>
      </c>
      <c r="C41" s="6" t="s">
        <v>12</v>
      </c>
      <c r="D41" s="6" t="s">
        <v>17</v>
      </c>
      <c r="E41" s="20" t="s">
        <v>123</v>
      </c>
      <c r="F41" s="20">
        <v>200</v>
      </c>
      <c r="G41" s="18">
        <f>80000+153398.93</f>
        <v>233398.93</v>
      </c>
    </row>
    <row r="42" spans="1:8" s="3" customFormat="1" ht="225" customHeight="1">
      <c r="A42" s="21" t="s">
        <v>120</v>
      </c>
      <c r="B42" s="8" t="s">
        <v>6</v>
      </c>
      <c r="C42" s="6" t="s">
        <v>12</v>
      </c>
      <c r="D42" s="6" t="s">
        <v>17</v>
      </c>
      <c r="E42" s="20" t="s">
        <v>121</v>
      </c>
      <c r="F42" s="20">
        <v>200</v>
      </c>
      <c r="G42" s="18">
        <f>12596410+609328.39</f>
        <v>13205738.39</v>
      </c>
      <c r="H42" s="23"/>
    </row>
    <row r="43" spans="1:8" s="3" customFormat="1" ht="93.75" customHeight="1">
      <c r="A43" s="21" t="s">
        <v>193</v>
      </c>
      <c r="B43" s="8" t="s">
        <v>6</v>
      </c>
      <c r="C43" s="6" t="s">
        <v>12</v>
      </c>
      <c r="D43" s="6" t="s">
        <v>17</v>
      </c>
      <c r="E43" s="20" t="s">
        <v>181</v>
      </c>
      <c r="F43" s="20">
        <v>200</v>
      </c>
      <c r="G43" s="18">
        <f>4665915.66-685441.64</f>
        <v>3980474.02</v>
      </c>
      <c r="H43" s="23"/>
    </row>
    <row r="44" spans="1:8" s="3" customFormat="1" ht="93.75" customHeight="1">
      <c r="A44" s="21" t="s">
        <v>194</v>
      </c>
      <c r="B44" s="8" t="s">
        <v>6</v>
      </c>
      <c r="C44" s="6" t="s">
        <v>12</v>
      </c>
      <c r="D44" s="6" t="s">
        <v>17</v>
      </c>
      <c r="E44" s="20" t="s">
        <v>195</v>
      </c>
      <c r="F44" s="20">
        <v>200</v>
      </c>
      <c r="G44" s="18">
        <f>685441.64+2183928.36</f>
        <v>2869370</v>
      </c>
      <c r="H44" s="23"/>
    </row>
    <row r="45" spans="1:8" s="3" customFormat="1" ht="93.75" customHeight="1">
      <c r="A45" s="21" t="s">
        <v>222</v>
      </c>
      <c r="B45" s="8" t="s">
        <v>6</v>
      </c>
      <c r="C45" s="6" t="s">
        <v>12</v>
      </c>
      <c r="D45" s="6" t="s">
        <v>17</v>
      </c>
      <c r="E45" s="20" t="s">
        <v>223</v>
      </c>
      <c r="F45" s="20">
        <v>200</v>
      </c>
      <c r="G45" s="18">
        <f>3687120</f>
        <v>3687120</v>
      </c>
      <c r="H45" s="23"/>
    </row>
    <row r="46" spans="1:8" s="3" customFormat="1" ht="131.25" customHeight="1">
      <c r="A46" s="21" t="s">
        <v>159</v>
      </c>
      <c r="B46" s="8" t="s">
        <v>6</v>
      </c>
      <c r="C46" s="6" t="s">
        <v>12</v>
      </c>
      <c r="D46" s="6" t="s">
        <v>17</v>
      </c>
      <c r="E46" s="20" t="s">
        <v>160</v>
      </c>
      <c r="F46" s="20">
        <v>200</v>
      </c>
      <c r="G46" s="18">
        <f>15944750.85</f>
        <v>15944750.85</v>
      </c>
      <c r="H46" s="24"/>
    </row>
    <row r="47" spans="1:7" s="3" customFormat="1" ht="57.75" customHeight="1">
      <c r="A47" s="21" t="s">
        <v>48</v>
      </c>
      <c r="B47" s="8" t="s">
        <v>6</v>
      </c>
      <c r="C47" s="6" t="s">
        <v>12</v>
      </c>
      <c r="D47" s="6" t="s">
        <v>17</v>
      </c>
      <c r="E47" s="20" t="s">
        <v>49</v>
      </c>
      <c r="F47" s="20">
        <v>200</v>
      </c>
      <c r="G47" s="18">
        <f>389044-153398.93</f>
        <v>235645.07</v>
      </c>
    </row>
    <row r="48" spans="1:7" s="3" customFormat="1" ht="57.75" customHeight="1">
      <c r="A48" s="21" t="s">
        <v>111</v>
      </c>
      <c r="B48" s="8" t="s">
        <v>6</v>
      </c>
      <c r="C48" s="6" t="s">
        <v>12</v>
      </c>
      <c r="D48" s="6" t="s">
        <v>17</v>
      </c>
      <c r="E48" s="20" t="s">
        <v>110</v>
      </c>
      <c r="F48" s="20">
        <v>200</v>
      </c>
      <c r="G48" s="18">
        <f>800000</f>
        <v>800000</v>
      </c>
    </row>
    <row r="49" spans="1:7" s="3" customFormat="1" ht="56.25" customHeight="1">
      <c r="A49" s="21" t="s">
        <v>98</v>
      </c>
      <c r="B49" s="8" t="s">
        <v>6</v>
      </c>
      <c r="C49" s="6" t="s">
        <v>13</v>
      </c>
      <c r="D49" s="6" t="s">
        <v>18</v>
      </c>
      <c r="E49" s="20" t="s">
        <v>32</v>
      </c>
      <c r="F49" s="20">
        <v>600</v>
      </c>
      <c r="G49" s="18">
        <f>200000</f>
        <v>200000</v>
      </c>
    </row>
    <row r="50" spans="1:7" s="3" customFormat="1" ht="75" customHeight="1">
      <c r="A50" s="21" t="s">
        <v>177</v>
      </c>
      <c r="B50" s="8" t="s">
        <v>178</v>
      </c>
      <c r="C50" s="6" t="s">
        <v>13</v>
      </c>
      <c r="D50" s="6" t="s">
        <v>18</v>
      </c>
      <c r="E50" s="20" t="s">
        <v>179</v>
      </c>
      <c r="F50" s="20">
        <v>200</v>
      </c>
      <c r="G50" s="18">
        <f>73000</f>
        <v>73000</v>
      </c>
    </row>
    <row r="51" spans="1:7" s="3" customFormat="1" ht="95.25" customHeight="1">
      <c r="A51" s="21" t="s">
        <v>72</v>
      </c>
      <c r="B51" s="8" t="s">
        <v>6</v>
      </c>
      <c r="C51" s="6" t="s">
        <v>13</v>
      </c>
      <c r="D51" s="6" t="s">
        <v>18</v>
      </c>
      <c r="E51" s="20" t="s">
        <v>58</v>
      </c>
      <c r="F51" s="20">
        <v>200</v>
      </c>
      <c r="G51" s="18">
        <f>2500000</f>
        <v>2500000</v>
      </c>
    </row>
    <row r="52" spans="1:7" s="3" customFormat="1" ht="81.75" customHeight="1">
      <c r="A52" s="22" t="s">
        <v>129</v>
      </c>
      <c r="B52" s="8" t="s">
        <v>6</v>
      </c>
      <c r="C52" s="6" t="s">
        <v>13</v>
      </c>
      <c r="D52" s="6" t="s">
        <v>18</v>
      </c>
      <c r="E52" s="20" t="s">
        <v>130</v>
      </c>
      <c r="F52" s="20">
        <v>200</v>
      </c>
      <c r="G52" s="18">
        <f>1757770.12</f>
        <v>1757770.12</v>
      </c>
    </row>
    <row r="53" spans="1:7" s="3" customFormat="1" ht="76.5" customHeight="1">
      <c r="A53" s="21" t="s">
        <v>59</v>
      </c>
      <c r="B53" s="8" t="s">
        <v>6</v>
      </c>
      <c r="C53" s="6" t="s">
        <v>13</v>
      </c>
      <c r="D53" s="6" t="s">
        <v>18</v>
      </c>
      <c r="E53" s="20" t="s">
        <v>60</v>
      </c>
      <c r="F53" s="20">
        <v>200</v>
      </c>
      <c r="G53" s="18">
        <f>450000-400000</f>
        <v>50000</v>
      </c>
    </row>
    <row r="54" spans="1:7" s="3" customFormat="1" ht="76.5" customHeight="1">
      <c r="A54" s="21" t="s">
        <v>230</v>
      </c>
      <c r="B54" s="8" t="s">
        <v>6</v>
      </c>
      <c r="C54" s="6" t="s">
        <v>13</v>
      </c>
      <c r="D54" s="6" t="s">
        <v>18</v>
      </c>
      <c r="E54" s="20" t="s">
        <v>60</v>
      </c>
      <c r="F54" s="20">
        <v>400</v>
      </c>
      <c r="G54" s="18">
        <f>310080.23</f>
        <v>310080.23</v>
      </c>
    </row>
    <row r="55" spans="1:7" s="3" customFormat="1" ht="57" customHeight="1">
      <c r="A55" s="21" t="s">
        <v>61</v>
      </c>
      <c r="B55" s="8" t="s">
        <v>6</v>
      </c>
      <c r="C55" s="6" t="s">
        <v>13</v>
      </c>
      <c r="D55" s="6" t="s">
        <v>18</v>
      </c>
      <c r="E55" s="20" t="s">
        <v>62</v>
      </c>
      <c r="F55" s="20">
        <v>200</v>
      </c>
      <c r="G55" s="18">
        <f>442242.06</f>
        <v>442242.06</v>
      </c>
    </row>
    <row r="56" spans="1:7" s="3" customFormat="1" ht="58.5" customHeight="1">
      <c r="A56" s="22" t="s">
        <v>92</v>
      </c>
      <c r="B56" s="8" t="s">
        <v>6</v>
      </c>
      <c r="C56" s="6" t="s">
        <v>13</v>
      </c>
      <c r="D56" s="6" t="s">
        <v>18</v>
      </c>
      <c r="E56" s="20" t="s">
        <v>93</v>
      </c>
      <c r="F56" s="20">
        <v>200</v>
      </c>
      <c r="G56" s="18">
        <f>525000</f>
        <v>525000</v>
      </c>
    </row>
    <row r="57" spans="1:7" s="3" customFormat="1" ht="112.5" customHeight="1">
      <c r="A57" s="21" t="s">
        <v>133</v>
      </c>
      <c r="B57" s="8" t="s">
        <v>6</v>
      </c>
      <c r="C57" s="6" t="s">
        <v>13</v>
      </c>
      <c r="D57" s="6" t="s">
        <v>18</v>
      </c>
      <c r="E57" s="20" t="s">
        <v>134</v>
      </c>
      <c r="F57" s="20">
        <v>200</v>
      </c>
      <c r="G57" s="18">
        <f>239800</f>
        <v>239800</v>
      </c>
    </row>
    <row r="58" spans="1:7" s="3" customFormat="1" ht="112.5" customHeight="1">
      <c r="A58" s="21" t="s">
        <v>170</v>
      </c>
      <c r="B58" s="8" t="s">
        <v>6</v>
      </c>
      <c r="C58" s="6" t="s">
        <v>13</v>
      </c>
      <c r="D58" s="6" t="s">
        <v>18</v>
      </c>
      <c r="E58" s="20" t="s">
        <v>169</v>
      </c>
      <c r="F58" s="20">
        <v>200</v>
      </c>
      <c r="G58" s="18">
        <f>20000</f>
        <v>20000</v>
      </c>
    </row>
    <row r="59" spans="1:7" s="3" customFormat="1" ht="58.5" customHeight="1">
      <c r="A59" s="21" t="s">
        <v>119</v>
      </c>
      <c r="B59" s="8" t="s">
        <v>6</v>
      </c>
      <c r="C59" s="6" t="s">
        <v>13</v>
      </c>
      <c r="D59" s="6" t="s">
        <v>18</v>
      </c>
      <c r="E59" s="20" t="s">
        <v>118</v>
      </c>
      <c r="F59" s="20">
        <v>200</v>
      </c>
      <c r="G59" s="18">
        <f>500000</f>
        <v>500000</v>
      </c>
    </row>
    <row r="60" spans="1:7" s="3" customFormat="1" ht="96" customHeight="1">
      <c r="A60" s="21" t="s">
        <v>138</v>
      </c>
      <c r="B60" s="8" t="s">
        <v>6</v>
      </c>
      <c r="C60" s="6" t="s">
        <v>13</v>
      </c>
      <c r="D60" s="6" t="s">
        <v>18</v>
      </c>
      <c r="E60" s="20" t="s">
        <v>137</v>
      </c>
      <c r="F60" s="20">
        <v>200</v>
      </c>
      <c r="G60" s="18">
        <f>4366780</f>
        <v>4366780</v>
      </c>
    </row>
    <row r="61" spans="1:7" s="3" customFormat="1" ht="75.75" customHeight="1">
      <c r="A61" s="21" t="s">
        <v>144</v>
      </c>
      <c r="B61" s="8" t="s">
        <v>6</v>
      </c>
      <c r="C61" s="6" t="s">
        <v>13</v>
      </c>
      <c r="D61" s="6" t="s">
        <v>18</v>
      </c>
      <c r="E61" s="20" t="s">
        <v>145</v>
      </c>
      <c r="F61" s="20">
        <v>200</v>
      </c>
      <c r="G61" s="18">
        <f>2200000</f>
        <v>2200000</v>
      </c>
    </row>
    <row r="62" spans="1:7" s="3" customFormat="1" ht="113.25" customHeight="1">
      <c r="A62" s="21" t="s">
        <v>153</v>
      </c>
      <c r="B62" s="8" t="s">
        <v>6</v>
      </c>
      <c r="C62" s="6" t="s">
        <v>13</v>
      </c>
      <c r="D62" s="6" t="s">
        <v>18</v>
      </c>
      <c r="E62" s="20" t="s">
        <v>146</v>
      </c>
      <c r="F62" s="20">
        <v>200</v>
      </c>
      <c r="G62" s="18">
        <f>790000</f>
        <v>790000</v>
      </c>
    </row>
    <row r="63" spans="1:7" s="3" customFormat="1" ht="77.25" customHeight="1">
      <c r="A63" s="21" t="s">
        <v>147</v>
      </c>
      <c r="B63" s="8" t="s">
        <v>6</v>
      </c>
      <c r="C63" s="6" t="s">
        <v>13</v>
      </c>
      <c r="D63" s="6" t="s">
        <v>18</v>
      </c>
      <c r="E63" s="20" t="s">
        <v>148</v>
      </c>
      <c r="F63" s="20">
        <v>200</v>
      </c>
      <c r="G63" s="18">
        <f>5982916.89+653712.08</f>
        <v>6636628.97</v>
      </c>
    </row>
    <row r="64" spans="1:7" s="3" customFormat="1" ht="95.25" customHeight="1">
      <c r="A64" s="21" t="s">
        <v>149</v>
      </c>
      <c r="B64" s="8" t="s">
        <v>6</v>
      </c>
      <c r="C64" s="6" t="s">
        <v>13</v>
      </c>
      <c r="D64" s="6" t="s">
        <v>18</v>
      </c>
      <c r="E64" s="20" t="s">
        <v>151</v>
      </c>
      <c r="F64" s="20">
        <v>200</v>
      </c>
      <c r="G64" s="18">
        <f>218000</f>
        <v>218000</v>
      </c>
    </row>
    <row r="65" spans="1:7" s="3" customFormat="1" ht="77.25" customHeight="1">
      <c r="A65" s="21" t="s">
        <v>150</v>
      </c>
      <c r="B65" s="8" t="s">
        <v>6</v>
      </c>
      <c r="C65" s="6" t="s">
        <v>13</v>
      </c>
      <c r="D65" s="6" t="s">
        <v>18</v>
      </c>
      <c r="E65" s="20" t="s">
        <v>152</v>
      </c>
      <c r="F65" s="20">
        <v>200</v>
      </c>
      <c r="G65" s="18">
        <f>86000</f>
        <v>86000</v>
      </c>
    </row>
    <row r="66" spans="1:7" s="3" customFormat="1" ht="77.25" customHeight="1">
      <c r="A66" s="21" t="s">
        <v>164</v>
      </c>
      <c r="B66" s="8" t="s">
        <v>6</v>
      </c>
      <c r="C66" s="6" t="s">
        <v>13</v>
      </c>
      <c r="D66" s="6" t="s">
        <v>18</v>
      </c>
      <c r="E66" s="20" t="s">
        <v>163</v>
      </c>
      <c r="F66" s="20">
        <v>200</v>
      </c>
      <c r="G66" s="18">
        <f>300000</f>
        <v>300000</v>
      </c>
    </row>
    <row r="67" spans="1:7" s="3" customFormat="1" ht="60.75" customHeight="1">
      <c r="A67" s="21" t="s">
        <v>180</v>
      </c>
      <c r="B67" s="8" t="s">
        <v>6</v>
      </c>
      <c r="C67" s="6" t="s">
        <v>13</v>
      </c>
      <c r="D67" s="6" t="s">
        <v>18</v>
      </c>
      <c r="E67" s="20" t="s">
        <v>191</v>
      </c>
      <c r="F67" s="20">
        <v>200</v>
      </c>
      <c r="G67" s="18">
        <f>3752318.4</f>
        <v>3752318.4</v>
      </c>
    </row>
    <row r="68" spans="1:7" s="3" customFormat="1" ht="114" customHeight="1">
      <c r="A68" s="21" t="s">
        <v>224</v>
      </c>
      <c r="B68" s="8" t="s">
        <v>6</v>
      </c>
      <c r="C68" s="6" t="s">
        <v>13</v>
      </c>
      <c r="D68" s="6" t="s">
        <v>18</v>
      </c>
      <c r="E68" s="20" t="s">
        <v>225</v>
      </c>
      <c r="F68" s="20">
        <v>400</v>
      </c>
      <c r="G68" s="18">
        <f>1145352</f>
        <v>1145352</v>
      </c>
    </row>
    <row r="69" spans="1:7" s="3" customFormat="1" ht="117" customHeight="1">
      <c r="A69" s="22" t="s">
        <v>128</v>
      </c>
      <c r="B69" s="8" t="s">
        <v>6</v>
      </c>
      <c r="C69" s="6" t="s">
        <v>126</v>
      </c>
      <c r="D69" s="6" t="s">
        <v>18</v>
      </c>
      <c r="E69" s="20" t="s">
        <v>127</v>
      </c>
      <c r="F69" s="20">
        <v>200</v>
      </c>
      <c r="G69" s="18">
        <f>218840-1578.95</f>
        <v>217261.05</v>
      </c>
    </row>
    <row r="70" spans="1:7" s="3" customFormat="1" ht="117" customHeight="1">
      <c r="A70" s="22" t="s">
        <v>173</v>
      </c>
      <c r="B70" s="8" t="s">
        <v>6</v>
      </c>
      <c r="C70" s="6" t="s">
        <v>126</v>
      </c>
      <c r="D70" s="6" t="s">
        <v>18</v>
      </c>
      <c r="E70" s="20" t="s">
        <v>172</v>
      </c>
      <c r="F70" s="20">
        <v>200</v>
      </c>
      <c r="G70" s="18">
        <f>60000</f>
        <v>60000</v>
      </c>
    </row>
    <row r="71" spans="1:7" s="3" customFormat="1" ht="135" customHeight="1">
      <c r="A71" s="22" t="s">
        <v>227</v>
      </c>
      <c r="B71" s="8" t="s">
        <v>6</v>
      </c>
      <c r="C71" s="6" t="s">
        <v>126</v>
      </c>
      <c r="D71" s="6" t="s">
        <v>18</v>
      </c>
      <c r="E71" s="20" t="s">
        <v>226</v>
      </c>
      <c r="F71" s="20">
        <v>200</v>
      </c>
      <c r="G71" s="18">
        <f>64233.88</f>
        <v>64233.88</v>
      </c>
    </row>
    <row r="72" spans="1:7" s="3" customFormat="1" ht="57.75" customHeight="1">
      <c r="A72" s="22" t="s">
        <v>161</v>
      </c>
      <c r="B72" s="8" t="s">
        <v>6</v>
      </c>
      <c r="C72" s="6" t="s">
        <v>13</v>
      </c>
      <c r="D72" s="6" t="s">
        <v>18</v>
      </c>
      <c r="E72" s="20" t="s">
        <v>162</v>
      </c>
      <c r="F72" s="20">
        <v>200</v>
      </c>
      <c r="G72" s="18">
        <f>1578.95+3000000</f>
        <v>3001578.95</v>
      </c>
    </row>
    <row r="73" spans="1:7" s="3" customFormat="1" ht="151.5" customHeight="1">
      <c r="A73" s="21" t="s">
        <v>196</v>
      </c>
      <c r="B73" s="8" t="s">
        <v>6</v>
      </c>
      <c r="C73" s="6" t="s">
        <v>13</v>
      </c>
      <c r="D73" s="6" t="s">
        <v>18</v>
      </c>
      <c r="E73" s="20" t="s">
        <v>203</v>
      </c>
      <c r="F73" s="20">
        <v>200</v>
      </c>
      <c r="G73" s="18">
        <f>152941.1+1023528.9</f>
        <v>1176470</v>
      </c>
    </row>
    <row r="74" spans="1:7" s="3" customFormat="1" ht="117.75" customHeight="1">
      <c r="A74" s="21" t="s">
        <v>197</v>
      </c>
      <c r="B74" s="8" t="s">
        <v>6</v>
      </c>
      <c r="C74" s="6" t="s">
        <v>13</v>
      </c>
      <c r="D74" s="6" t="s">
        <v>18</v>
      </c>
      <c r="E74" s="20" t="s">
        <v>204</v>
      </c>
      <c r="F74" s="20">
        <v>200</v>
      </c>
      <c r="G74" s="18">
        <f>152941.1</f>
        <v>152941.1</v>
      </c>
    </row>
    <row r="75" spans="1:7" s="3" customFormat="1" ht="132.75" customHeight="1">
      <c r="A75" s="21" t="s">
        <v>198</v>
      </c>
      <c r="B75" s="8" t="s">
        <v>6</v>
      </c>
      <c r="C75" s="6" t="s">
        <v>13</v>
      </c>
      <c r="D75" s="6" t="s">
        <v>18</v>
      </c>
      <c r="E75" s="20" t="s">
        <v>205</v>
      </c>
      <c r="F75" s="20">
        <v>200</v>
      </c>
      <c r="G75" s="18">
        <f>152941.1+1023528.9</f>
        <v>1176470</v>
      </c>
    </row>
    <row r="76" spans="1:7" s="3" customFormat="1" ht="153" customHeight="1">
      <c r="A76" s="21" t="s">
        <v>199</v>
      </c>
      <c r="B76" s="8" t="s">
        <v>6</v>
      </c>
      <c r="C76" s="6" t="s">
        <v>13</v>
      </c>
      <c r="D76" s="6" t="s">
        <v>18</v>
      </c>
      <c r="E76" s="20" t="s">
        <v>206</v>
      </c>
      <c r="F76" s="20">
        <v>200</v>
      </c>
      <c r="G76" s="18">
        <f>152941.1+1023528.9</f>
        <v>1176470</v>
      </c>
    </row>
    <row r="77" spans="1:7" s="3" customFormat="1" ht="153" customHeight="1">
      <c r="A77" s="21" t="s">
        <v>200</v>
      </c>
      <c r="B77" s="8" t="s">
        <v>6</v>
      </c>
      <c r="C77" s="6" t="s">
        <v>13</v>
      </c>
      <c r="D77" s="6" t="s">
        <v>18</v>
      </c>
      <c r="E77" s="20" t="s">
        <v>207</v>
      </c>
      <c r="F77" s="20">
        <v>200</v>
      </c>
      <c r="G77" s="18">
        <f>152941.1+1023528.9</f>
        <v>1176470</v>
      </c>
    </row>
    <row r="78" spans="1:7" s="3" customFormat="1" ht="133.5" customHeight="1">
      <c r="A78" s="21" t="s">
        <v>201</v>
      </c>
      <c r="B78" s="8" t="s">
        <v>6</v>
      </c>
      <c r="C78" s="6" t="s">
        <v>126</v>
      </c>
      <c r="D78" s="6" t="s">
        <v>18</v>
      </c>
      <c r="E78" s="20" t="s">
        <v>208</v>
      </c>
      <c r="F78" s="20">
        <v>200</v>
      </c>
      <c r="G78" s="18">
        <f>152941.1+1023528.9</f>
        <v>1176470</v>
      </c>
    </row>
    <row r="79" spans="1:7" s="3" customFormat="1" ht="135" customHeight="1">
      <c r="A79" s="21" t="s">
        <v>202</v>
      </c>
      <c r="B79" s="8" t="s">
        <v>6</v>
      </c>
      <c r="C79" s="6" t="s">
        <v>13</v>
      </c>
      <c r="D79" s="6" t="s">
        <v>18</v>
      </c>
      <c r="E79" s="20" t="s">
        <v>209</v>
      </c>
      <c r="F79" s="20">
        <v>200</v>
      </c>
      <c r="G79" s="18">
        <f>152941.1+1023528.9</f>
        <v>1176470</v>
      </c>
    </row>
    <row r="80" spans="1:7" ht="57.75" customHeight="1">
      <c r="A80" s="19" t="s">
        <v>30</v>
      </c>
      <c r="B80" s="6" t="s">
        <v>6</v>
      </c>
      <c r="C80" s="6" t="s">
        <v>19</v>
      </c>
      <c r="D80" s="6" t="s">
        <v>19</v>
      </c>
      <c r="E80" s="20" t="s">
        <v>29</v>
      </c>
      <c r="F80" s="20">
        <v>600</v>
      </c>
      <c r="G80" s="18">
        <f>33440</f>
        <v>33440</v>
      </c>
    </row>
    <row r="81" spans="1:7" ht="58.5" customHeight="1">
      <c r="A81" s="21" t="s">
        <v>24</v>
      </c>
      <c r="B81" s="6" t="s">
        <v>6</v>
      </c>
      <c r="C81" s="6" t="s">
        <v>19</v>
      </c>
      <c r="D81" s="6" t="s">
        <v>19</v>
      </c>
      <c r="E81" s="20" t="s">
        <v>31</v>
      </c>
      <c r="F81" s="20">
        <v>600</v>
      </c>
      <c r="G81" s="18">
        <f>5280</f>
        <v>5280</v>
      </c>
    </row>
    <row r="82" spans="1:7" ht="78" customHeight="1">
      <c r="A82" s="22" t="s">
        <v>26</v>
      </c>
      <c r="B82" s="6" t="s">
        <v>6</v>
      </c>
      <c r="C82" s="6" t="s">
        <v>16</v>
      </c>
      <c r="D82" s="6" t="s">
        <v>10</v>
      </c>
      <c r="E82" s="20" t="s">
        <v>34</v>
      </c>
      <c r="F82" s="20">
        <v>600</v>
      </c>
      <c r="G82" s="18">
        <f>19753380.26+8901298.31</f>
        <v>28654678.57</v>
      </c>
    </row>
    <row r="83" spans="1:7" ht="61.5" customHeight="1">
      <c r="A83" s="21" t="s">
        <v>77</v>
      </c>
      <c r="B83" s="6" t="s">
        <v>6</v>
      </c>
      <c r="C83" s="6" t="s">
        <v>16</v>
      </c>
      <c r="D83" s="6" t="s">
        <v>10</v>
      </c>
      <c r="E83" s="20" t="s">
        <v>32</v>
      </c>
      <c r="F83" s="20">
        <v>600</v>
      </c>
      <c r="G83" s="18">
        <f>618928</f>
        <v>618928</v>
      </c>
    </row>
    <row r="84" spans="1:7" ht="79.5" customHeight="1">
      <c r="A84" s="22" t="s">
        <v>94</v>
      </c>
      <c r="B84" s="6" t="s">
        <v>6</v>
      </c>
      <c r="C84" s="6" t="s">
        <v>16</v>
      </c>
      <c r="D84" s="6" t="s">
        <v>10</v>
      </c>
      <c r="E84" s="20" t="s">
        <v>95</v>
      </c>
      <c r="F84" s="20">
        <v>600</v>
      </c>
      <c r="G84" s="18">
        <f>150000</f>
        <v>150000</v>
      </c>
    </row>
    <row r="85" spans="1:7" ht="77.25" customHeight="1">
      <c r="A85" s="22" t="s">
        <v>210</v>
      </c>
      <c r="B85" s="6" t="s">
        <v>6</v>
      </c>
      <c r="C85" s="6" t="s">
        <v>16</v>
      </c>
      <c r="D85" s="6" t="s">
        <v>10</v>
      </c>
      <c r="E85" s="20" t="s">
        <v>211</v>
      </c>
      <c r="F85" s="20">
        <v>600</v>
      </c>
      <c r="G85" s="18">
        <f>803473.68</f>
        <v>803473.68</v>
      </c>
    </row>
    <row r="86" spans="1:7" ht="93.75" customHeight="1">
      <c r="A86" s="22" t="s">
        <v>192</v>
      </c>
      <c r="B86" s="6" t="s">
        <v>6</v>
      </c>
      <c r="C86" s="6" t="s">
        <v>16</v>
      </c>
      <c r="D86" s="6" t="s">
        <v>10</v>
      </c>
      <c r="E86" s="20" t="s">
        <v>188</v>
      </c>
      <c r="F86" s="20">
        <v>600</v>
      </c>
      <c r="G86" s="18">
        <f>17400</f>
        <v>17400</v>
      </c>
    </row>
    <row r="87" spans="1:7" ht="59.25" customHeight="1">
      <c r="A87" s="22" t="s">
        <v>156</v>
      </c>
      <c r="B87" s="6" t="s">
        <v>6</v>
      </c>
      <c r="C87" s="6" t="s">
        <v>20</v>
      </c>
      <c r="D87" s="6" t="s">
        <v>10</v>
      </c>
      <c r="E87" s="20" t="s">
        <v>35</v>
      </c>
      <c r="F87" s="20">
        <v>200</v>
      </c>
      <c r="G87" s="18">
        <f>2802</f>
        <v>2802</v>
      </c>
    </row>
    <row r="88" spans="1:7" ht="57" customHeight="1">
      <c r="A88" s="22" t="s">
        <v>70</v>
      </c>
      <c r="B88" s="6" t="s">
        <v>6</v>
      </c>
      <c r="C88" s="6" t="s">
        <v>20</v>
      </c>
      <c r="D88" s="6" t="s">
        <v>10</v>
      </c>
      <c r="E88" s="20" t="s">
        <v>35</v>
      </c>
      <c r="F88" s="20">
        <v>300</v>
      </c>
      <c r="G88" s="18">
        <f>253807.8</f>
        <v>253807.8</v>
      </c>
    </row>
    <row r="89" spans="1:7" ht="60" customHeight="1">
      <c r="A89" s="22" t="s">
        <v>184</v>
      </c>
      <c r="B89" s="6" t="s">
        <v>6</v>
      </c>
      <c r="C89" s="6" t="s">
        <v>20</v>
      </c>
      <c r="D89" s="6" t="s">
        <v>18</v>
      </c>
      <c r="E89" s="20" t="s">
        <v>185</v>
      </c>
      <c r="F89" s="20">
        <v>300</v>
      </c>
      <c r="G89" s="18">
        <f>1061628.19</f>
        <v>1061628.19</v>
      </c>
    </row>
    <row r="90" spans="1:7" ht="113.25" customHeight="1">
      <c r="A90" s="21" t="s">
        <v>186</v>
      </c>
      <c r="B90" s="6" t="s">
        <v>6</v>
      </c>
      <c r="C90" s="6" t="s">
        <v>20</v>
      </c>
      <c r="D90" s="6" t="s">
        <v>18</v>
      </c>
      <c r="E90" s="20" t="s">
        <v>187</v>
      </c>
      <c r="F90" s="20">
        <v>300</v>
      </c>
      <c r="G90" s="18">
        <f>401440</f>
        <v>401440</v>
      </c>
    </row>
    <row r="91" spans="1:7" ht="96" customHeight="1">
      <c r="A91" s="21" t="s">
        <v>102</v>
      </c>
      <c r="B91" s="8" t="s">
        <v>6</v>
      </c>
      <c r="C91" s="6" t="s">
        <v>20</v>
      </c>
      <c r="D91" s="6" t="s">
        <v>18</v>
      </c>
      <c r="E91" s="20" t="s">
        <v>103</v>
      </c>
      <c r="F91" s="20">
        <v>200</v>
      </c>
      <c r="G91" s="18">
        <f>65000</f>
        <v>65000</v>
      </c>
    </row>
    <row r="92" spans="1:7" ht="60.75" customHeight="1">
      <c r="A92" s="22" t="s">
        <v>25</v>
      </c>
      <c r="B92" s="6" t="s">
        <v>6</v>
      </c>
      <c r="C92" s="6" t="s">
        <v>14</v>
      </c>
      <c r="D92" s="6" t="s">
        <v>11</v>
      </c>
      <c r="E92" s="20" t="s">
        <v>33</v>
      </c>
      <c r="F92" s="20">
        <v>200</v>
      </c>
      <c r="G92" s="18">
        <f>77000</f>
        <v>77000</v>
      </c>
    </row>
    <row r="93" spans="1:7" s="28" customFormat="1" ht="58.5" customHeight="1">
      <c r="A93" s="25" t="s">
        <v>104</v>
      </c>
      <c r="B93" s="13" t="s">
        <v>105</v>
      </c>
      <c r="C93" s="13" t="s">
        <v>7</v>
      </c>
      <c r="D93" s="13" t="s">
        <v>7</v>
      </c>
      <c r="E93" s="26" t="s">
        <v>8</v>
      </c>
      <c r="F93" s="27" t="s">
        <v>9</v>
      </c>
      <c r="G93" s="14">
        <f>SUM(G94:G100)</f>
        <v>454000</v>
      </c>
    </row>
    <row r="94" spans="1:7" s="28" customFormat="1" ht="93.75" customHeight="1">
      <c r="A94" s="22" t="s">
        <v>44</v>
      </c>
      <c r="B94" s="8" t="s">
        <v>105</v>
      </c>
      <c r="C94" s="6" t="s">
        <v>10</v>
      </c>
      <c r="D94" s="6" t="s">
        <v>15</v>
      </c>
      <c r="E94" s="20" t="s">
        <v>45</v>
      </c>
      <c r="F94" s="20">
        <v>200</v>
      </c>
      <c r="G94" s="18">
        <f>9000</f>
        <v>9000</v>
      </c>
    </row>
    <row r="95" spans="1:7" s="28" customFormat="1" ht="78" customHeight="1">
      <c r="A95" s="22" t="s">
        <v>139</v>
      </c>
      <c r="B95" s="8" t="s">
        <v>105</v>
      </c>
      <c r="C95" s="6" t="s">
        <v>10</v>
      </c>
      <c r="D95" s="6" t="s">
        <v>15</v>
      </c>
      <c r="E95" s="20" t="s">
        <v>135</v>
      </c>
      <c r="F95" s="20">
        <v>200</v>
      </c>
      <c r="G95" s="18">
        <f>25000</f>
        <v>25000</v>
      </c>
    </row>
    <row r="96" spans="1:7" s="28" customFormat="1" ht="115.5" customHeight="1">
      <c r="A96" s="21" t="s">
        <v>140</v>
      </c>
      <c r="B96" s="8" t="s">
        <v>105</v>
      </c>
      <c r="C96" s="6" t="s">
        <v>10</v>
      </c>
      <c r="D96" s="6" t="s">
        <v>15</v>
      </c>
      <c r="E96" s="20" t="s">
        <v>136</v>
      </c>
      <c r="F96" s="20">
        <v>200</v>
      </c>
      <c r="G96" s="18">
        <f>90000</f>
        <v>90000</v>
      </c>
    </row>
    <row r="97" spans="1:7" s="28" customFormat="1" ht="115.5" customHeight="1">
      <c r="A97" s="21" t="s">
        <v>182</v>
      </c>
      <c r="B97" s="8" t="s">
        <v>105</v>
      </c>
      <c r="C97" s="6" t="s">
        <v>10</v>
      </c>
      <c r="D97" s="6" t="s">
        <v>15</v>
      </c>
      <c r="E97" s="20" t="s">
        <v>183</v>
      </c>
      <c r="F97" s="20">
        <v>200</v>
      </c>
      <c r="G97" s="18">
        <f>100000</f>
        <v>100000</v>
      </c>
    </row>
    <row r="98" spans="1:7" s="28" customFormat="1" ht="59.25" customHeight="1">
      <c r="A98" s="22" t="s">
        <v>113</v>
      </c>
      <c r="B98" s="8" t="s">
        <v>105</v>
      </c>
      <c r="C98" s="6" t="s">
        <v>10</v>
      </c>
      <c r="D98" s="6" t="s">
        <v>15</v>
      </c>
      <c r="E98" s="20" t="s">
        <v>112</v>
      </c>
      <c r="F98" s="20">
        <v>200</v>
      </c>
      <c r="G98" s="18">
        <f>100000</f>
        <v>100000</v>
      </c>
    </row>
    <row r="99" spans="1:7" s="3" customFormat="1" ht="39.75" customHeight="1">
      <c r="A99" s="19" t="s">
        <v>85</v>
      </c>
      <c r="B99" s="6" t="s">
        <v>105</v>
      </c>
      <c r="C99" s="6" t="s">
        <v>10</v>
      </c>
      <c r="D99" s="6" t="s">
        <v>15</v>
      </c>
      <c r="E99" s="20" t="s">
        <v>86</v>
      </c>
      <c r="F99" s="20">
        <v>800</v>
      </c>
      <c r="G99" s="18">
        <f>70000</f>
        <v>70000</v>
      </c>
    </row>
    <row r="100" spans="1:7" s="3" customFormat="1" ht="76.5" customHeight="1">
      <c r="A100" s="22" t="s">
        <v>46</v>
      </c>
      <c r="B100" s="8" t="s">
        <v>105</v>
      </c>
      <c r="C100" s="6" t="s">
        <v>12</v>
      </c>
      <c r="D100" s="6" t="s">
        <v>21</v>
      </c>
      <c r="E100" s="20" t="s">
        <v>47</v>
      </c>
      <c r="F100" s="20">
        <v>200</v>
      </c>
      <c r="G100" s="18">
        <f>60000</f>
        <v>60000</v>
      </c>
    </row>
    <row r="101" spans="1:7" s="16" customFormat="1" ht="41.25" customHeight="1">
      <c r="A101" s="25" t="s">
        <v>106</v>
      </c>
      <c r="B101" s="13" t="s">
        <v>107</v>
      </c>
      <c r="C101" s="13" t="s">
        <v>7</v>
      </c>
      <c r="D101" s="13" t="s">
        <v>7</v>
      </c>
      <c r="E101" s="26" t="s">
        <v>8</v>
      </c>
      <c r="F101" s="27" t="s">
        <v>9</v>
      </c>
      <c r="G101" s="14">
        <f>SUM(G102:G120)</f>
        <v>22265609.32</v>
      </c>
    </row>
    <row r="102" spans="1:7" s="16" customFormat="1" ht="66" customHeight="1">
      <c r="A102" s="22" t="s">
        <v>234</v>
      </c>
      <c r="B102" s="8" t="s">
        <v>107</v>
      </c>
      <c r="C102" s="6" t="s">
        <v>10</v>
      </c>
      <c r="D102" s="6" t="s">
        <v>15</v>
      </c>
      <c r="E102" s="20" t="s">
        <v>233</v>
      </c>
      <c r="F102" s="8" t="s">
        <v>114</v>
      </c>
      <c r="G102" s="18">
        <f>5000</f>
        <v>5000</v>
      </c>
    </row>
    <row r="103" spans="1:10" s="3" customFormat="1" ht="91.5" customHeight="1">
      <c r="A103" s="22" t="s">
        <v>125</v>
      </c>
      <c r="B103" s="8" t="s">
        <v>107</v>
      </c>
      <c r="C103" s="6" t="s">
        <v>12</v>
      </c>
      <c r="D103" s="6" t="s">
        <v>115</v>
      </c>
      <c r="E103" s="20" t="s">
        <v>124</v>
      </c>
      <c r="F103" s="8" t="s">
        <v>114</v>
      </c>
      <c r="G103" s="18">
        <f>340000</f>
        <v>340000</v>
      </c>
      <c r="H103" s="23"/>
      <c r="J103" s="23"/>
    </row>
    <row r="104" spans="1:7" ht="96" customHeight="1">
      <c r="A104" s="21" t="s">
        <v>154</v>
      </c>
      <c r="B104" s="8" t="s">
        <v>107</v>
      </c>
      <c r="C104" s="6" t="s">
        <v>12</v>
      </c>
      <c r="D104" s="6" t="s">
        <v>16</v>
      </c>
      <c r="E104" s="20" t="s">
        <v>155</v>
      </c>
      <c r="F104" s="20">
        <v>200</v>
      </c>
      <c r="G104" s="18">
        <f>3860422.67+329543.3</f>
        <v>4189965.9699999997</v>
      </c>
    </row>
    <row r="105" spans="1:7" ht="62.25" customHeight="1">
      <c r="A105" s="21" t="s">
        <v>50</v>
      </c>
      <c r="B105" s="8" t="s">
        <v>107</v>
      </c>
      <c r="C105" s="6" t="s">
        <v>13</v>
      </c>
      <c r="D105" s="6" t="s">
        <v>10</v>
      </c>
      <c r="E105" s="20" t="s">
        <v>51</v>
      </c>
      <c r="F105" s="20">
        <v>200</v>
      </c>
      <c r="G105" s="18">
        <f>150000</f>
        <v>150000</v>
      </c>
    </row>
    <row r="106" spans="1:7" ht="93.75" customHeight="1">
      <c r="A106" s="21" t="s">
        <v>52</v>
      </c>
      <c r="B106" s="8" t="s">
        <v>107</v>
      </c>
      <c r="C106" s="6" t="s">
        <v>13</v>
      </c>
      <c r="D106" s="6" t="s">
        <v>10</v>
      </c>
      <c r="E106" s="20" t="s">
        <v>53</v>
      </c>
      <c r="F106" s="20">
        <v>200</v>
      </c>
      <c r="G106" s="18">
        <f>700000</f>
        <v>700000</v>
      </c>
    </row>
    <row r="107" spans="1:7" ht="59.25" customHeight="1">
      <c r="A107" s="21" t="s">
        <v>54</v>
      </c>
      <c r="B107" s="8" t="s">
        <v>107</v>
      </c>
      <c r="C107" s="6" t="s">
        <v>13</v>
      </c>
      <c r="D107" s="6" t="s">
        <v>10</v>
      </c>
      <c r="E107" s="20" t="s">
        <v>55</v>
      </c>
      <c r="F107" s="20">
        <v>200</v>
      </c>
      <c r="G107" s="18">
        <f>107179.2</f>
        <v>107179.2</v>
      </c>
    </row>
    <row r="108" spans="1:7" ht="96" customHeight="1">
      <c r="A108" s="21" t="s">
        <v>240</v>
      </c>
      <c r="B108" s="8" t="s">
        <v>107</v>
      </c>
      <c r="C108" s="6" t="s">
        <v>13</v>
      </c>
      <c r="D108" s="6" t="s">
        <v>10</v>
      </c>
      <c r="E108" s="20" t="s">
        <v>239</v>
      </c>
      <c r="F108" s="20">
        <v>200</v>
      </c>
      <c r="G108" s="18">
        <f>134666.67</f>
        <v>134666.67</v>
      </c>
    </row>
    <row r="109" spans="1:7" ht="208.5" customHeight="1">
      <c r="A109" s="21" t="s">
        <v>100</v>
      </c>
      <c r="B109" s="8" t="s">
        <v>107</v>
      </c>
      <c r="C109" s="6" t="s">
        <v>13</v>
      </c>
      <c r="D109" s="6" t="s">
        <v>10</v>
      </c>
      <c r="E109" s="20" t="s">
        <v>101</v>
      </c>
      <c r="F109" s="20">
        <v>800</v>
      </c>
      <c r="G109" s="18">
        <f>460000</f>
        <v>460000</v>
      </c>
    </row>
    <row r="110" spans="1:7" ht="62.25" customHeight="1">
      <c r="A110" s="22" t="s">
        <v>88</v>
      </c>
      <c r="B110" s="8" t="s">
        <v>107</v>
      </c>
      <c r="C110" s="6" t="s">
        <v>13</v>
      </c>
      <c r="D110" s="6" t="s">
        <v>11</v>
      </c>
      <c r="E110" s="20" t="s">
        <v>90</v>
      </c>
      <c r="F110" s="20">
        <v>200</v>
      </c>
      <c r="G110" s="18">
        <f>353572</f>
        <v>353572</v>
      </c>
    </row>
    <row r="111" spans="1:7" ht="114.75" customHeight="1">
      <c r="A111" s="21" t="s">
        <v>89</v>
      </c>
      <c r="B111" s="8" t="s">
        <v>107</v>
      </c>
      <c r="C111" s="6" t="s">
        <v>13</v>
      </c>
      <c r="D111" s="6" t="s">
        <v>11</v>
      </c>
      <c r="E111" s="20" t="s">
        <v>91</v>
      </c>
      <c r="F111" s="20">
        <v>200</v>
      </c>
      <c r="G111" s="18">
        <f>150000-97400</f>
        <v>52600</v>
      </c>
    </row>
    <row r="112" spans="1:7" ht="135" customHeight="1">
      <c r="A112" s="21" t="s">
        <v>232</v>
      </c>
      <c r="B112" s="8" t="s">
        <v>107</v>
      </c>
      <c r="C112" s="6" t="s">
        <v>13</v>
      </c>
      <c r="D112" s="6" t="s">
        <v>11</v>
      </c>
      <c r="E112" s="20" t="s">
        <v>231</v>
      </c>
      <c r="F112" s="20">
        <v>400</v>
      </c>
      <c r="G112" s="18">
        <f>3084323.02</f>
        <v>3084323.02</v>
      </c>
    </row>
    <row r="113" spans="1:7" ht="60" customHeight="1">
      <c r="A113" s="21" t="s">
        <v>189</v>
      </c>
      <c r="B113" s="8" t="s">
        <v>107</v>
      </c>
      <c r="C113" s="6" t="s">
        <v>13</v>
      </c>
      <c r="D113" s="6" t="s">
        <v>11</v>
      </c>
      <c r="E113" s="20" t="s">
        <v>190</v>
      </c>
      <c r="F113" s="20">
        <v>200</v>
      </c>
      <c r="G113" s="18">
        <f>7985182.67+205272.78+105500.01+109500</f>
        <v>8405455.46</v>
      </c>
    </row>
    <row r="114" spans="1:7" ht="78" customHeight="1">
      <c r="A114" s="21" t="s">
        <v>242</v>
      </c>
      <c r="B114" s="8" t="s">
        <v>107</v>
      </c>
      <c r="C114" s="6" t="s">
        <v>13</v>
      </c>
      <c r="D114" s="6" t="s">
        <v>11</v>
      </c>
      <c r="E114" s="20" t="s">
        <v>241</v>
      </c>
      <c r="F114" s="20">
        <v>200</v>
      </c>
      <c r="G114" s="18">
        <f>97400</f>
        <v>97400</v>
      </c>
    </row>
    <row r="115" spans="1:7" ht="78.75" customHeight="1">
      <c r="A115" s="21" t="s">
        <v>244</v>
      </c>
      <c r="B115" s="8" t="s">
        <v>107</v>
      </c>
      <c r="C115" s="6" t="s">
        <v>13</v>
      </c>
      <c r="D115" s="6" t="s">
        <v>11</v>
      </c>
      <c r="E115" s="20" t="s">
        <v>243</v>
      </c>
      <c r="F115" s="20">
        <v>200</v>
      </c>
      <c r="G115" s="18">
        <f>510574</f>
        <v>510574</v>
      </c>
    </row>
    <row r="116" spans="1:7" ht="95.25" customHeight="1">
      <c r="A116" s="21" t="s">
        <v>56</v>
      </c>
      <c r="B116" s="8" t="s">
        <v>107</v>
      </c>
      <c r="C116" s="6" t="s">
        <v>13</v>
      </c>
      <c r="D116" s="6" t="s">
        <v>11</v>
      </c>
      <c r="E116" s="20" t="s">
        <v>57</v>
      </c>
      <c r="F116" s="20">
        <v>800</v>
      </c>
      <c r="G116" s="18">
        <f>2400000</f>
        <v>2400000</v>
      </c>
    </row>
    <row r="117" spans="1:7" ht="43.5" customHeight="1">
      <c r="A117" s="21" t="s">
        <v>236</v>
      </c>
      <c r="B117" s="8" t="s">
        <v>107</v>
      </c>
      <c r="C117" s="6" t="s">
        <v>13</v>
      </c>
      <c r="D117" s="6" t="s">
        <v>11</v>
      </c>
      <c r="E117" s="20" t="s">
        <v>235</v>
      </c>
      <c r="F117" s="20">
        <v>800</v>
      </c>
      <c r="G117" s="18">
        <f>50000</f>
        <v>50000</v>
      </c>
    </row>
    <row r="118" spans="1:7" ht="63.75" customHeight="1">
      <c r="A118" s="21" t="s">
        <v>238</v>
      </c>
      <c r="B118" s="8" t="s">
        <v>107</v>
      </c>
      <c r="C118" s="6" t="s">
        <v>13</v>
      </c>
      <c r="D118" s="6" t="s">
        <v>11</v>
      </c>
      <c r="E118" s="20" t="s">
        <v>237</v>
      </c>
      <c r="F118" s="20">
        <v>800</v>
      </c>
      <c r="G118" s="18">
        <f>50000</f>
        <v>50000</v>
      </c>
    </row>
    <row r="119" spans="1:7" ht="60" customHeight="1">
      <c r="A119" s="21" t="s">
        <v>157</v>
      </c>
      <c r="B119" s="8" t="s">
        <v>107</v>
      </c>
      <c r="C119" s="6" t="s">
        <v>13</v>
      </c>
      <c r="D119" s="6" t="s">
        <v>18</v>
      </c>
      <c r="E119" s="20" t="s">
        <v>158</v>
      </c>
      <c r="F119" s="20">
        <v>200</v>
      </c>
      <c r="G119" s="18">
        <f>254873</f>
        <v>254873</v>
      </c>
    </row>
    <row r="120" spans="1:7" ht="58.5" customHeight="1">
      <c r="A120" s="21" t="s">
        <v>117</v>
      </c>
      <c r="B120" s="8" t="s">
        <v>107</v>
      </c>
      <c r="C120" s="6" t="s">
        <v>13</v>
      </c>
      <c r="D120" s="6" t="s">
        <v>18</v>
      </c>
      <c r="E120" s="20" t="s">
        <v>116</v>
      </c>
      <c r="F120" s="20">
        <v>200</v>
      </c>
      <c r="G120" s="18">
        <f>920000</f>
        <v>920000</v>
      </c>
    </row>
    <row r="121" spans="1:7" s="16" customFormat="1" ht="37.5" customHeight="1">
      <c r="A121" s="29" t="s">
        <v>165</v>
      </c>
      <c r="B121" s="26">
        <v>810</v>
      </c>
      <c r="C121" s="13" t="s">
        <v>7</v>
      </c>
      <c r="D121" s="13" t="s">
        <v>7</v>
      </c>
      <c r="E121" s="13" t="s">
        <v>8</v>
      </c>
      <c r="F121" s="13" t="s">
        <v>9</v>
      </c>
      <c r="G121" s="30">
        <f>SUM(G122:G125)</f>
        <v>3157751.88</v>
      </c>
    </row>
    <row r="122" spans="1:7" ht="115.5" customHeight="1">
      <c r="A122" s="22" t="s">
        <v>171</v>
      </c>
      <c r="B122" s="20">
        <v>810</v>
      </c>
      <c r="C122" s="6" t="s">
        <v>10</v>
      </c>
      <c r="D122" s="6" t="s">
        <v>11</v>
      </c>
      <c r="E122" s="20" t="s">
        <v>63</v>
      </c>
      <c r="F122" s="20">
        <v>100</v>
      </c>
      <c r="G122" s="31">
        <f>1112441+14739.84</f>
        <v>1127180.84</v>
      </c>
    </row>
    <row r="123" spans="1:7" ht="112.5" customHeight="1">
      <c r="A123" s="22" t="s">
        <v>167</v>
      </c>
      <c r="B123" s="20">
        <v>810</v>
      </c>
      <c r="C123" s="6" t="s">
        <v>10</v>
      </c>
      <c r="D123" s="6" t="s">
        <v>18</v>
      </c>
      <c r="E123" s="20" t="s">
        <v>64</v>
      </c>
      <c r="F123" s="20">
        <v>100</v>
      </c>
      <c r="G123" s="31">
        <f>1719152+23436+23089.29</f>
        <v>1765677.29</v>
      </c>
    </row>
    <row r="124" spans="1:7" ht="75.75" customHeight="1">
      <c r="A124" s="22" t="s">
        <v>168</v>
      </c>
      <c r="B124" s="20">
        <v>810</v>
      </c>
      <c r="C124" s="6" t="s">
        <v>10</v>
      </c>
      <c r="D124" s="6" t="s">
        <v>18</v>
      </c>
      <c r="E124" s="20" t="s">
        <v>64</v>
      </c>
      <c r="F124" s="20">
        <v>200</v>
      </c>
      <c r="G124" s="31">
        <f>263924.75-36000</f>
        <v>227924.75</v>
      </c>
    </row>
    <row r="125" spans="1:7" ht="39.75" customHeight="1">
      <c r="A125" s="22" t="s">
        <v>96</v>
      </c>
      <c r="B125" s="20">
        <v>810</v>
      </c>
      <c r="C125" s="6" t="s">
        <v>10</v>
      </c>
      <c r="D125" s="6" t="s">
        <v>15</v>
      </c>
      <c r="E125" s="20" t="s">
        <v>97</v>
      </c>
      <c r="F125" s="20">
        <v>800</v>
      </c>
      <c r="G125" s="18">
        <f>36969</f>
        <v>36969</v>
      </c>
    </row>
    <row r="126" spans="1:7" s="16" customFormat="1" ht="27.75" customHeight="1">
      <c r="A126" s="37" t="s">
        <v>23</v>
      </c>
      <c r="B126" s="38"/>
      <c r="C126" s="38"/>
      <c r="D126" s="38"/>
      <c r="E126" s="38"/>
      <c r="F126" s="39"/>
      <c r="G126" s="14">
        <f>G27+G121+G101+G93</f>
        <v>142840141.39</v>
      </c>
    </row>
    <row r="127" spans="1:7" s="16" customFormat="1" ht="27.75" customHeight="1">
      <c r="A127" s="32"/>
      <c r="B127" s="32"/>
      <c r="C127" s="32"/>
      <c r="D127" s="32"/>
      <c r="E127" s="32"/>
      <c r="F127" s="32"/>
      <c r="G127" s="33" t="s">
        <v>219</v>
      </c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</sheetData>
  <sheetProtection/>
  <mergeCells count="22">
    <mergeCell ref="A11:G11"/>
    <mergeCell ref="A12:G12"/>
    <mergeCell ref="A13:G13"/>
    <mergeCell ref="A14:G14"/>
    <mergeCell ref="A15:G15"/>
    <mergeCell ref="A17:G17"/>
    <mergeCell ref="A16:G16"/>
    <mergeCell ref="A19:G19"/>
    <mergeCell ref="A21:G21"/>
    <mergeCell ref="A18:G18"/>
    <mergeCell ref="A20:G20"/>
    <mergeCell ref="A126:F126"/>
    <mergeCell ref="A23:G23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2024-02-27T12:44:43Z</dcterms:modified>
  <cp:category/>
  <cp:version/>
  <cp:contentType/>
  <cp:contentStatus/>
</cp:coreProperties>
</file>