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3 год" sheetId="1" r:id="rId1"/>
  </sheets>
  <definedNames>
    <definedName name="_xlnm.Print_Titles" localSheetId="0">'Прил.№ 6 Ведомств 2023 год'!$28:$28</definedName>
  </definedNames>
  <calcPr fullCalcOnLoad="1"/>
</workbook>
</file>

<file path=xl/sharedStrings.xml><?xml version="1.0" encoding="utf-8"?>
<sst xmlns="http://schemas.openxmlformats.org/spreadsheetml/2006/main" count="631" uniqueCount="303">
  <si>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</si>
  <si>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</si>
  <si>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</si>
  <si>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</si>
  <si>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</si>
  <si>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</si>
  <si>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</si>
  <si>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</si>
  <si>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</si>
  <si>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</si>
  <si>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</si>
  <si>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</si>
  <si>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</si>
  <si>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</si>
  <si>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</si>
  <si>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</si>
  <si>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</si>
  <si>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</si>
  <si>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</si>
  <si>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</si>
  <si>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</si>
  <si>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</si>
  <si>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</si>
  <si>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</si>
  <si>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</si>
  <si>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</si>
  <si>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</si>
  <si>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</si>
  <si>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</si>
  <si>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</si>
  <si>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</si>
  <si>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</si>
  <si>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</si>
  <si>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</si>
  <si>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</si>
  <si>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</si>
  <si>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</si>
  <si>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</si>
  <si>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</si>
  <si>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</si>
  <si>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</si>
  <si>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</si>
  <si>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</si>
  <si>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</si>
  <si>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</si>
  <si>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</si>
  <si>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</si>
  <si>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</si>
  <si>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</si>
  <si>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</si>
  <si>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</si>
  <si>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</si>
  <si>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</si>
  <si>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</si>
  <si>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</si>
  <si>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</si>
  <si>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</si>
  <si>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</si>
  <si>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</si>
  <si>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</si>
  <si>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</si>
  <si>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</si>
  <si>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</si>
  <si>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</si>
  <si>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</si>
  <si>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</si>
  <si>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</si>
  <si>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</si>
  <si>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</si>
  <si>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</si>
  <si>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</si>
  <si>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</si>
  <si>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</si>
  <si>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</si>
  <si>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</si>
  <si>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</si>
  <si>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</si>
  <si>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</si>
  <si>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</si>
  <si>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</si>
  <si>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</si>
  <si>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</si>
  <si>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</si>
  <si>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</si>
  <si>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</si>
  <si>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</si>
  <si>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</si>
  <si>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</si>
  <si>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</si>
  <si>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</si>
  <si>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</si>
  <si>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</si>
  <si>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</si>
  <si>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</si>
  <si>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</si>
  <si>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</si>
  <si>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</si>
  <si>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</si>
  <si>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</si>
  <si>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</si>
  <si>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</si>
  <si>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</si>
  <si>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</si>
  <si>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</si>
  <si>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</si>
  <si>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</si>
  <si>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</si>
  <si>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</si>
  <si>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</si>
  <si>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</si>
  <si>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</si>
  <si>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</si>
  <si>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</si>
  <si>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</si>
  <si>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</si>
  <si>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</si>
  <si>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</si>
  <si>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</si>
  <si>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</si>
  <si>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</si>
  <si>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</si>
  <si>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</si>
  <si>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</si>
  <si>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</si>
  <si>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</si>
  <si>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</si>
  <si>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</si>
  <si>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</si>
  <si>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</si>
  <si>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</si>
  <si>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</si>
  <si>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</si>
  <si>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</si>
  <si>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</si>
  <si>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</si>
  <si>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</si>
  <si>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</si>
  <si>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</si>
  <si>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</si>
  <si>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</si>
  <si>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</si>
  <si>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</si>
  <si>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</si>
  <si>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</si>
  <si>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</si>
  <si>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</si>
  <si>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</si>
  <si>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</si>
  <si>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</si>
  <si>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</si>
  <si>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</si>
  <si>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</si>
  <si>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</si>
  <si>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</si>
  <si>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</si>
  <si>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</si>
  <si>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</si>
  <si>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</si>
  <si>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</si>
  <si>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</si>
  <si>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</si>
  <si>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</si>
  <si>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</si>
  <si>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</si>
  <si>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</si>
  <si>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</si>
  <si>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</si>
  <si>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</si>
  <si>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</si>
  <si>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</si>
  <si>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</si>
  <si>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</si>
  <si>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</si>
  <si>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</si>
  <si>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 23.12.2022 № 95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</si>
  <si>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</si>
  <si>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</si>
  <si>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</si>
  <si>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</si>
  <si>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</si>
  <si>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6</t>
  </si>
  <si>
    <t>"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</si>
  <si>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</si>
  <si>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</si>
  <si>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</si>
  <si>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</si>
  <si>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</si>
  <si>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</si>
  <si>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</si>
  <si>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</si>
  <si>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</si>
  <si>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</si>
  <si>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</si>
  <si>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</si>
  <si>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</si>
  <si>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31 9 00 90560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</si>
  <si>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</si>
  <si>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31 9 00 90570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</si>
  <si>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</si>
  <si>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</si>
  <si>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</si>
  <si>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</si>
  <si>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</si>
  <si>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</si>
  <si>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</si>
  <si>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</si>
  <si>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</si>
  <si>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</si>
  <si>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</si>
  <si>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</si>
  <si>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</si>
  <si>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</si>
  <si>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</si>
  <si>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</si>
  <si>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</si>
  <si>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</si>
  <si>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</si>
  <si>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</si>
  <si>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</si>
  <si>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</si>
  <si>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</si>
  <si>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</si>
  <si>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</si>
  <si>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</si>
  <si>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</si>
  <si>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</si>
  <si>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</si>
  <si>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</si>
  <si>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</si>
  <si>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</si>
  <si>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</si>
  <si>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</si>
  <si>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</si>
  <si>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31 9 00 90590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</si>
  <si>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</si>
  <si>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31 9 00 90600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</si>
  <si>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</si>
  <si>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</si>
  <si>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</si>
  <si>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31 9 00 90610</t>
  </si>
  <si>
    <t>31 9 00 90620</t>
  </si>
  <si>
    <t>31 9 00 90630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</si>
  <si>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</si>
  <si>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</si>
  <si>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</si>
  <si>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</si>
  <si>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</si>
  <si>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</si>
  <si>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</si>
  <si>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</si>
  <si>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</si>
  <si>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</si>
  <si>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</si>
  <si>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</si>
  <si>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31 9 00 90690</t>
  </si>
  <si>
    <t>31 9 00 90710</t>
  </si>
  <si>
    <t>31 9 00 90720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</si>
  <si>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</si>
  <si>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</si>
  <si>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</si>
  <si>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</si>
  <si>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31 9 00 90700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</si>
  <si>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</si>
  <si>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</si>
  <si>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</si>
  <si>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</si>
  <si>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02 3 01 22120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</si>
  <si>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</si>
  <si>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</si>
  <si>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</si>
  <si>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</si>
  <si>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</si>
  <si>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</si>
  <si>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</si>
  <si>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</si>
  <si>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</si>
  <si>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</si>
  <si>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>02 1 01 S6800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</si>
  <si>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</si>
  <si>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</si>
  <si>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</si>
  <si>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01 4 01 22180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</si>
  <si>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</si>
  <si>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</si>
  <si>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02 2 01 22170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</si>
  <si>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</si>
  <si>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</si>
  <si>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31 9 00 90770</t>
  </si>
  <si>
    <t>31 9 00 90780</t>
  </si>
  <si>
    <t>31 9 00 90790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</si>
  <si>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</si>
  <si>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Поставка новогодних инсталляций (Закупка товаров, работ и услуг для обеспечения государственных (муниципальных) нужд)</t>
  </si>
  <si>
    <t>02 2 01 22220</t>
  </si>
  <si>
    <t>Оплата административного штрафа (в соответствии с постановлением по делу об административном правонарушении от 17.10.2023 года, АД № 1494/23/37023-АП от 06.10.2023)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</si>
  <si>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02.10.2023 года, АД № 166/23/98037-АП от 20.09.2023)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</si>
  <si>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</si>
  <si>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31 9 00 90820</t>
  </si>
  <si>
    <t>Оплата административного штрафа (в соответствии с постановлением по делу об административном правонарушении от 10.11.2023 года, АД № 1513/23/37023-АП от 31.10.2023) (Иные бюджетные ассигнования)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</si>
  <si>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</si>
  <si>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Приложение № 6</t>
  </si>
  <si>
    <t>31 9 00 90830</t>
  </si>
  <si>
    <t>Оплата административного штрафа (в соответствии с постановлением по делу об административном правонарушении от 28.09.2023 года, АД № 1476/23/37023-АП от 15.09.2023) (Иные бюджетные ассигнования)</t>
  </si>
  <si>
    <t>от 21.12.2023 № 76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</si>
</sst>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2" fontId="47" fillId="33" borderId="13" xfId="0" applyNumberFormat="1" applyFont="1" applyFill="1" applyBorder="1" applyAlignment="1">
      <alignment horizontal="justify" vertical="top" wrapText="1"/>
    </xf>
    <xf numFmtId="0" fontId="47" fillId="33" borderId="13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46" customWidth="1"/>
    <col min="3" max="3" width="5.28125" style="46" customWidth="1"/>
    <col min="4" max="4" width="6.00390625" style="46" customWidth="1"/>
    <col min="5" max="5" width="18.140625" style="46" customWidth="1"/>
    <col min="6" max="6" width="5.7109375" style="46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50" t="s">
        <v>299</v>
      </c>
      <c r="B1" s="50"/>
      <c r="C1" s="50"/>
      <c r="D1" s="50"/>
      <c r="E1" s="50"/>
      <c r="F1" s="50"/>
      <c r="G1" s="50"/>
    </row>
    <row r="2" spans="1:7" ht="18.75">
      <c r="A2" s="50" t="s">
        <v>175</v>
      </c>
      <c r="B2" s="50"/>
      <c r="C2" s="50"/>
      <c r="D2" s="50"/>
      <c r="E2" s="50"/>
      <c r="F2" s="50"/>
      <c r="G2" s="50"/>
    </row>
    <row r="3" spans="1:7" ht="18.75">
      <c r="A3" s="50" t="s">
        <v>66</v>
      </c>
      <c r="B3" s="50"/>
      <c r="C3" s="50"/>
      <c r="D3" s="50"/>
      <c r="E3" s="50"/>
      <c r="F3" s="50"/>
      <c r="G3" s="50"/>
    </row>
    <row r="4" spans="1:7" ht="18.75">
      <c r="A4" s="50" t="s">
        <v>176</v>
      </c>
      <c r="B4" s="50"/>
      <c r="C4" s="50"/>
      <c r="D4" s="50"/>
      <c r="E4" s="50"/>
      <c r="F4" s="50"/>
      <c r="G4" s="50"/>
    </row>
    <row r="5" spans="1:7" ht="18.75">
      <c r="A5" s="50" t="s">
        <v>171</v>
      </c>
      <c r="B5" s="50"/>
      <c r="C5" s="50"/>
      <c r="D5" s="50"/>
      <c r="E5" s="50"/>
      <c r="F5" s="50"/>
      <c r="G5" s="50"/>
    </row>
    <row r="6" spans="1:7" ht="78" customHeight="1">
      <c r="A6" s="49" t="s">
        <v>177</v>
      </c>
      <c r="B6" s="50"/>
      <c r="C6" s="50"/>
      <c r="D6" s="50"/>
      <c r="E6" s="50"/>
      <c r="F6" s="50"/>
      <c r="G6" s="50"/>
    </row>
    <row r="7" spans="1:7" ht="21" customHeight="1">
      <c r="A7" s="49" t="s">
        <v>178</v>
      </c>
      <c r="B7" s="49"/>
      <c r="C7" s="49"/>
      <c r="D7" s="49"/>
      <c r="E7" s="49"/>
      <c r="F7" s="49"/>
      <c r="G7" s="49"/>
    </row>
    <row r="8" spans="1:7" ht="20.25" customHeight="1">
      <c r="A8" s="49" t="s">
        <v>179</v>
      </c>
      <c r="B8" s="49"/>
      <c r="C8" s="49"/>
      <c r="D8" s="49"/>
      <c r="E8" s="49"/>
      <c r="F8" s="49"/>
      <c r="G8" s="49"/>
    </row>
    <row r="9" spans="1:7" ht="16.5" customHeight="1">
      <c r="A9" s="49" t="s">
        <v>302</v>
      </c>
      <c r="B9" s="49"/>
      <c r="C9" s="49"/>
      <c r="D9" s="49"/>
      <c r="E9" s="49"/>
      <c r="F9" s="49"/>
      <c r="G9" s="49"/>
    </row>
    <row r="10" spans="1:7" ht="16.5" customHeight="1">
      <c r="A10" s="48"/>
      <c r="B10" s="48"/>
      <c r="C10" s="48"/>
      <c r="D10" s="48"/>
      <c r="E10" s="48"/>
      <c r="F10" s="48"/>
      <c r="G10" s="48"/>
    </row>
    <row r="11" spans="1:7" ht="16.5" customHeight="1">
      <c r="A11" s="48"/>
      <c r="B11" s="48"/>
      <c r="C11" s="48"/>
      <c r="D11" s="48"/>
      <c r="E11" s="48"/>
      <c r="F11" s="48"/>
      <c r="G11" s="48"/>
    </row>
    <row r="13" spans="1:8" ht="18.75">
      <c r="A13" s="50" t="s">
        <v>180</v>
      </c>
      <c r="B13" s="50"/>
      <c r="C13" s="50"/>
      <c r="D13" s="50"/>
      <c r="E13" s="50"/>
      <c r="F13" s="50"/>
      <c r="G13" s="50"/>
      <c r="H13" s="2"/>
    </row>
    <row r="14" spans="1:8" ht="18.75">
      <c r="A14" s="50" t="s">
        <v>73</v>
      </c>
      <c r="B14" s="50"/>
      <c r="C14" s="50"/>
      <c r="D14" s="50"/>
      <c r="E14" s="50"/>
      <c r="F14" s="50"/>
      <c r="G14" s="50"/>
      <c r="H14" s="2"/>
    </row>
    <row r="15" spans="1:7" ht="18.75">
      <c r="A15" s="50" t="s">
        <v>62</v>
      </c>
      <c r="B15" s="50"/>
      <c r="C15" s="50"/>
      <c r="D15" s="50"/>
      <c r="E15" s="50"/>
      <c r="F15" s="50"/>
      <c r="G15" s="50"/>
    </row>
    <row r="16" spans="1:7" ht="18.75">
      <c r="A16" s="50" t="s">
        <v>63</v>
      </c>
      <c r="B16" s="50"/>
      <c r="C16" s="50"/>
      <c r="D16" s="50"/>
      <c r="E16" s="50"/>
      <c r="F16" s="50"/>
      <c r="G16" s="50"/>
    </row>
    <row r="17" spans="1:7" ht="18.75">
      <c r="A17" s="50" t="s">
        <v>64</v>
      </c>
      <c r="B17" s="50"/>
      <c r="C17" s="50"/>
      <c r="D17" s="50"/>
      <c r="E17" s="50"/>
      <c r="F17" s="50"/>
      <c r="G17" s="50"/>
    </row>
    <row r="18" spans="1:7" ht="18.75">
      <c r="A18" s="50" t="s">
        <v>171</v>
      </c>
      <c r="B18" s="50"/>
      <c r="C18" s="50"/>
      <c r="D18" s="50"/>
      <c r="E18" s="50"/>
      <c r="F18" s="50"/>
      <c r="G18" s="50"/>
    </row>
    <row r="19" spans="1:7" ht="18.75">
      <c r="A19" s="50" t="s">
        <v>65</v>
      </c>
      <c r="B19" s="50"/>
      <c r="C19" s="50"/>
      <c r="D19" s="50"/>
      <c r="E19" s="50"/>
      <c r="F19" s="50"/>
      <c r="G19" s="50"/>
    </row>
    <row r="20" spans="1:7" ht="18.75">
      <c r="A20" s="50" t="s">
        <v>66</v>
      </c>
      <c r="B20" s="50"/>
      <c r="C20" s="50"/>
      <c r="D20" s="50"/>
      <c r="E20" s="50"/>
      <c r="F20" s="50"/>
      <c r="G20" s="50"/>
    </row>
    <row r="21" spans="1:7" ht="18.75">
      <c r="A21" s="50" t="s">
        <v>159</v>
      </c>
      <c r="B21" s="50"/>
      <c r="C21" s="50"/>
      <c r="D21" s="50"/>
      <c r="E21" s="50"/>
      <c r="F21" s="50"/>
      <c r="G21" s="50"/>
    </row>
    <row r="22" spans="1:7" ht="18.75">
      <c r="A22" s="50" t="s">
        <v>160</v>
      </c>
      <c r="B22" s="50"/>
      <c r="C22" s="50"/>
      <c r="D22" s="50"/>
      <c r="E22" s="50"/>
      <c r="F22" s="50"/>
      <c r="G22" s="50"/>
    </row>
    <row r="23" spans="1:7" ht="18.75">
      <c r="A23" s="50" t="s">
        <v>174</v>
      </c>
      <c r="B23" s="50"/>
      <c r="C23" s="50"/>
      <c r="D23" s="50"/>
      <c r="E23" s="50"/>
      <c r="F23" s="50"/>
      <c r="G23" s="50"/>
    </row>
    <row r="25" spans="1:7" s="3" customFormat="1" ht="22.5" customHeight="1">
      <c r="A25" s="54" t="s">
        <v>161</v>
      </c>
      <c r="B25" s="54"/>
      <c r="C25" s="54"/>
      <c r="D25" s="54"/>
      <c r="E25" s="54"/>
      <c r="F25" s="54"/>
      <c r="G25" s="54"/>
    </row>
    <row r="26" spans="1:7" s="5" customFormat="1" ht="13.5" customHeight="1">
      <c r="A26" s="4"/>
      <c r="B26" s="4"/>
      <c r="C26" s="4"/>
      <c r="D26" s="4"/>
      <c r="E26" s="4"/>
      <c r="F26" s="4"/>
      <c r="G26" s="4"/>
    </row>
    <row r="27" spans="1:7" ht="103.5" customHeight="1">
      <c r="A27" s="6" t="s">
        <v>75</v>
      </c>
      <c r="B27" s="7" t="s">
        <v>76</v>
      </c>
      <c r="C27" s="7" t="s">
        <v>77</v>
      </c>
      <c r="D27" s="7" t="s">
        <v>78</v>
      </c>
      <c r="E27" s="6" t="s">
        <v>79</v>
      </c>
      <c r="F27" s="6" t="s">
        <v>80</v>
      </c>
      <c r="G27" s="8" t="s">
        <v>81</v>
      </c>
    </row>
    <row r="28" spans="1:7" s="11" customFormat="1" ht="18.75">
      <c r="A28" s="9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10">
        <v>7</v>
      </c>
    </row>
    <row r="29" spans="1:8" s="16" customFormat="1" ht="27" customHeight="1">
      <c r="A29" s="12" t="s">
        <v>22</v>
      </c>
      <c r="B29" s="13" t="s">
        <v>6</v>
      </c>
      <c r="C29" s="13" t="s">
        <v>7</v>
      </c>
      <c r="D29" s="13" t="s">
        <v>7</v>
      </c>
      <c r="E29" s="13" t="s">
        <v>8</v>
      </c>
      <c r="F29" s="13" t="s">
        <v>9</v>
      </c>
      <c r="G29" s="14">
        <f>SUM(G30:G127)</f>
        <v>109112311.37999997</v>
      </c>
      <c r="H29" s="15"/>
    </row>
    <row r="30" spans="1:8" s="16" customFormat="1" ht="114" customHeight="1">
      <c r="A30" s="17" t="s">
        <v>140</v>
      </c>
      <c r="B30" s="6" t="s">
        <v>6</v>
      </c>
      <c r="C30" s="6" t="s">
        <v>10</v>
      </c>
      <c r="D30" s="6" t="s">
        <v>110</v>
      </c>
      <c r="E30" s="6" t="s">
        <v>141</v>
      </c>
      <c r="F30" s="6" t="s">
        <v>142</v>
      </c>
      <c r="G30" s="18">
        <f>3600</f>
        <v>3600</v>
      </c>
      <c r="H30" s="15"/>
    </row>
    <row r="31" spans="1:7" s="3" customFormat="1" ht="38.25" customHeight="1">
      <c r="A31" s="19" t="s">
        <v>37</v>
      </c>
      <c r="B31" s="6" t="s">
        <v>6</v>
      </c>
      <c r="C31" s="6" t="s">
        <v>10</v>
      </c>
      <c r="D31" s="6" t="s">
        <v>14</v>
      </c>
      <c r="E31" s="20" t="s">
        <v>27</v>
      </c>
      <c r="F31" s="20">
        <v>800</v>
      </c>
      <c r="G31" s="18">
        <f>300000</f>
        <v>300000</v>
      </c>
    </row>
    <row r="32" spans="1:7" s="3" customFormat="1" ht="132.75" customHeight="1">
      <c r="A32" s="21" t="s">
        <v>68</v>
      </c>
      <c r="B32" s="6" t="s">
        <v>6</v>
      </c>
      <c r="C32" s="6" t="s">
        <v>10</v>
      </c>
      <c r="D32" s="6" t="s">
        <v>15</v>
      </c>
      <c r="E32" s="20" t="s">
        <v>28</v>
      </c>
      <c r="F32" s="20">
        <v>600</v>
      </c>
      <c r="G32" s="18">
        <f>100000</f>
        <v>100000</v>
      </c>
    </row>
    <row r="33" spans="1:7" s="3" customFormat="1" ht="113.25" customHeight="1">
      <c r="A33" s="21" t="s">
        <v>70</v>
      </c>
      <c r="B33" s="8" t="s">
        <v>6</v>
      </c>
      <c r="C33" s="6" t="s">
        <v>10</v>
      </c>
      <c r="D33" s="6" t="s">
        <v>15</v>
      </c>
      <c r="E33" s="20" t="s">
        <v>72</v>
      </c>
      <c r="F33" s="20">
        <v>100</v>
      </c>
      <c r="G33" s="18">
        <f>4011304.2+271090.08+97424.47</f>
        <v>4379818.75</v>
      </c>
    </row>
    <row r="34" spans="1:7" s="3" customFormat="1" ht="75" customHeight="1">
      <c r="A34" s="22" t="s">
        <v>71</v>
      </c>
      <c r="B34" s="8" t="s">
        <v>6</v>
      </c>
      <c r="C34" s="6" t="s">
        <v>10</v>
      </c>
      <c r="D34" s="6" t="s">
        <v>15</v>
      </c>
      <c r="E34" s="20" t="s">
        <v>72</v>
      </c>
      <c r="F34" s="20">
        <v>200</v>
      </c>
      <c r="G34" s="18">
        <f>125278+64600+33450+64800</f>
        <v>288128</v>
      </c>
    </row>
    <row r="35" spans="1:7" s="3" customFormat="1" ht="78.75" customHeight="1">
      <c r="A35" s="19" t="s">
        <v>106</v>
      </c>
      <c r="B35" s="6" t="s">
        <v>6</v>
      </c>
      <c r="C35" s="6" t="s">
        <v>10</v>
      </c>
      <c r="D35" s="6" t="s">
        <v>15</v>
      </c>
      <c r="E35" s="20" t="s">
        <v>84</v>
      </c>
      <c r="F35" s="20">
        <v>200</v>
      </c>
      <c r="G35" s="18">
        <f>200000-50000</f>
        <v>150000</v>
      </c>
    </row>
    <row r="36" spans="1:7" s="3" customFormat="1" ht="40.5" customHeight="1">
      <c r="A36" s="22" t="s">
        <v>185</v>
      </c>
      <c r="B36" s="6" t="s">
        <v>6</v>
      </c>
      <c r="C36" s="6" t="s">
        <v>10</v>
      </c>
      <c r="D36" s="6" t="s">
        <v>15</v>
      </c>
      <c r="E36" s="20" t="s">
        <v>182</v>
      </c>
      <c r="F36" s="20">
        <v>800</v>
      </c>
      <c r="G36" s="18">
        <f>6000</f>
        <v>6000</v>
      </c>
    </row>
    <row r="37" spans="1:7" s="3" customFormat="1" ht="117.75" customHeight="1">
      <c r="A37" s="22" t="s">
        <v>186</v>
      </c>
      <c r="B37" s="6" t="s">
        <v>6</v>
      </c>
      <c r="C37" s="6" t="s">
        <v>10</v>
      </c>
      <c r="D37" s="6" t="s">
        <v>15</v>
      </c>
      <c r="E37" s="20" t="s">
        <v>183</v>
      </c>
      <c r="F37" s="20">
        <v>800</v>
      </c>
      <c r="G37" s="18">
        <f>50000</f>
        <v>50000</v>
      </c>
    </row>
    <row r="38" spans="1:7" s="3" customFormat="1" ht="117" customHeight="1">
      <c r="A38" s="22" t="s">
        <v>187</v>
      </c>
      <c r="B38" s="6" t="s">
        <v>6</v>
      </c>
      <c r="C38" s="6" t="s">
        <v>10</v>
      </c>
      <c r="D38" s="6" t="s">
        <v>15</v>
      </c>
      <c r="E38" s="20" t="s">
        <v>184</v>
      </c>
      <c r="F38" s="20">
        <v>800</v>
      </c>
      <c r="G38" s="18">
        <f>50000</f>
        <v>50000</v>
      </c>
    </row>
    <row r="39" spans="1:7" s="3" customFormat="1" ht="117" customHeight="1">
      <c r="A39" s="22" t="s">
        <v>196</v>
      </c>
      <c r="B39" s="6" t="s">
        <v>6</v>
      </c>
      <c r="C39" s="6" t="s">
        <v>10</v>
      </c>
      <c r="D39" s="6" t="s">
        <v>15</v>
      </c>
      <c r="E39" s="20" t="s">
        <v>195</v>
      </c>
      <c r="F39" s="20">
        <v>800</v>
      </c>
      <c r="G39" s="18">
        <f>10000</f>
        <v>10000</v>
      </c>
    </row>
    <row r="40" spans="1:7" s="3" customFormat="1" ht="77.25" customHeight="1">
      <c r="A40" s="22" t="s">
        <v>198</v>
      </c>
      <c r="B40" s="6" t="s">
        <v>6</v>
      </c>
      <c r="C40" s="6" t="s">
        <v>10</v>
      </c>
      <c r="D40" s="6" t="s">
        <v>15</v>
      </c>
      <c r="E40" s="20" t="s">
        <v>197</v>
      </c>
      <c r="F40" s="20">
        <v>800</v>
      </c>
      <c r="G40" s="18">
        <f>50000</f>
        <v>50000</v>
      </c>
    </row>
    <row r="41" spans="1:7" s="3" customFormat="1" ht="94.5" customHeight="1">
      <c r="A41" s="22" t="s">
        <v>222</v>
      </c>
      <c r="B41" s="6" t="s">
        <v>6</v>
      </c>
      <c r="C41" s="6" t="s">
        <v>10</v>
      </c>
      <c r="D41" s="6" t="s">
        <v>15</v>
      </c>
      <c r="E41" s="20" t="s">
        <v>221</v>
      </c>
      <c r="F41" s="20">
        <v>800</v>
      </c>
      <c r="G41" s="18">
        <f>50000</f>
        <v>50000</v>
      </c>
    </row>
    <row r="42" spans="1:7" s="3" customFormat="1" ht="94.5" customHeight="1">
      <c r="A42" s="22" t="s">
        <v>232</v>
      </c>
      <c r="B42" s="6" t="s">
        <v>6</v>
      </c>
      <c r="C42" s="6" t="s">
        <v>10</v>
      </c>
      <c r="D42" s="6" t="s">
        <v>15</v>
      </c>
      <c r="E42" s="20" t="s">
        <v>233</v>
      </c>
      <c r="F42" s="20">
        <v>800</v>
      </c>
      <c r="G42" s="18">
        <v>10000</v>
      </c>
    </row>
    <row r="43" spans="1:7" s="3" customFormat="1" ht="134.25" customHeight="1">
      <c r="A43" s="22" t="s">
        <v>234</v>
      </c>
      <c r="B43" s="6" t="s">
        <v>6</v>
      </c>
      <c r="C43" s="6" t="s">
        <v>10</v>
      </c>
      <c r="D43" s="6" t="s">
        <v>15</v>
      </c>
      <c r="E43" s="20" t="s">
        <v>235</v>
      </c>
      <c r="F43" s="20">
        <v>800</v>
      </c>
      <c r="G43" s="18">
        <v>30000</v>
      </c>
    </row>
    <row r="44" spans="1:7" s="3" customFormat="1" ht="117.75" customHeight="1">
      <c r="A44" s="23" t="s">
        <v>245</v>
      </c>
      <c r="B44" s="6" t="str">
        <f aca="true" t="shared" si="0" ref="B44:D46">B43</f>
        <v>035</v>
      </c>
      <c r="C44" s="6" t="str">
        <f t="shared" si="0"/>
        <v>01</v>
      </c>
      <c r="D44" s="6" t="str">
        <f t="shared" si="0"/>
        <v>13</v>
      </c>
      <c r="E44" s="20" t="s">
        <v>242</v>
      </c>
      <c r="F44" s="20">
        <v>800</v>
      </c>
      <c r="G44" s="18">
        <v>30000</v>
      </c>
    </row>
    <row r="45" spans="1:7" s="3" customFormat="1" ht="78.75" customHeight="1">
      <c r="A45" s="23" t="s">
        <v>246</v>
      </c>
      <c r="B45" s="6" t="str">
        <f t="shared" si="0"/>
        <v>035</v>
      </c>
      <c r="C45" s="6" t="str">
        <f t="shared" si="0"/>
        <v>01</v>
      </c>
      <c r="D45" s="6" t="str">
        <f t="shared" si="0"/>
        <v>13</v>
      </c>
      <c r="E45" s="20" t="s">
        <v>243</v>
      </c>
      <c r="F45" s="20">
        <v>800</v>
      </c>
      <c r="G45" s="18">
        <v>30000</v>
      </c>
    </row>
    <row r="46" spans="1:7" s="3" customFormat="1" ht="78.75" customHeight="1">
      <c r="A46" s="24" t="s">
        <v>247</v>
      </c>
      <c r="B46" s="25" t="str">
        <f t="shared" si="0"/>
        <v>035</v>
      </c>
      <c r="C46" s="25" t="str">
        <f t="shared" si="0"/>
        <v>01</v>
      </c>
      <c r="D46" s="25" t="str">
        <f t="shared" si="0"/>
        <v>13</v>
      </c>
      <c r="E46" s="26" t="s">
        <v>244</v>
      </c>
      <c r="F46" s="27">
        <v>800</v>
      </c>
      <c r="G46" s="28">
        <v>30000</v>
      </c>
    </row>
    <row r="47" spans="1:7" s="3" customFormat="1" ht="117" customHeight="1">
      <c r="A47" s="23" t="s">
        <v>257</v>
      </c>
      <c r="B47" s="25" t="str">
        <f aca="true" t="shared" si="1" ref="B47:D50">B46</f>
        <v>035</v>
      </c>
      <c r="C47" s="25" t="str">
        <f t="shared" si="1"/>
        <v>01</v>
      </c>
      <c r="D47" s="25" t="str">
        <f t="shared" si="1"/>
        <v>13</v>
      </c>
      <c r="E47" s="29" t="s">
        <v>254</v>
      </c>
      <c r="F47" s="20">
        <v>800</v>
      </c>
      <c r="G47" s="18">
        <f>37500</f>
        <v>37500</v>
      </c>
    </row>
    <row r="48" spans="1:7" s="3" customFormat="1" ht="62.25" customHeight="1">
      <c r="A48" s="23" t="s">
        <v>258</v>
      </c>
      <c r="B48" s="25" t="str">
        <f t="shared" si="1"/>
        <v>035</v>
      </c>
      <c r="C48" s="25" t="str">
        <f t="shared" si="1"/>
        <v>01</v>
      </c>
      <c r="D48" s="25" t="str">
        <f t="shared" si="1"/>
        <v>13</v>
      </c>
      <c r="E48" s="29" t="s">
        <v>255</v>
      </c>
      <c r="F48" s="20">
        <v>800</v>
      </c>
      <c r="G48" s="18">
        <f>64000</f>
        <v>64000</v>
      </c>
    </row>
    <row r="49" spans="1:7" s="3" customFormat="1" ht="62.25" customHeight="1">
      <c r="A49" s="23" t="s">
        <v>259</v>
      </c>
      <c r="B49" s="25" t="str">
        <f t="shared" si="1"/>
        <v>035</v>
      </c>
      <c r="C49" s="25" t="str">
        <f t="shared" si="1"/>
        <v>01</v>
      </c>
      <c r="D49" s="25" t="str">
        <f t="shared" si="1"/>
        <v>13</v>
      </c>
      <c r="E49" s="29" t="s">
        <v>256</v>
      </c>
      <c r="F49" s="20">
        <v>800</v>
      </c>
      <c r="G49" s="18">
        <f>37500</f>
        <v>37500</v>
      </c>
    </row>
    <row r="50" spans="1:7" s="3" customFormat="1" ht="120" customHeight="1">
      <c r="A50" s="23" t="s">
        <v>268</v>
      </c>
      <c r="B50" s="25" t="str">
        <f t="shared" si="1"/>
        <v>035</v>
      </c>
      <c r="C50" s="25" t="str">
        <f t="shared" si="1"/>
        <v>01</v>
      </c>
      <c r="D50" s="25" t="str">
        <f t="shared" si="1"/>
        <v>13</v>
      </c>
      <c r="E50" s="29" t="s">
        <v>267</v>
      </c>
      <c r="F50" s="20">
        <v>800</v>
      </c>
      <c r="G50" s="18">
        <v>37500</v>
      </c>
    </row>
    <row r="51" spans="1:7" s="3" customFormat="1" ht="75" customHeight="1">
      <c r="A51" s="23" t="s">
        <v>271</v>
      </c>
      <c r="B51" s="25" t="str">
        <f aca="true" t="shared" si="2" ref="B51:D53">B50</f>
        <v>035</v>
      </c>
      <c r="C51" s="25" t="str">
        <f t="shared" si="2"/>
        <v>01</v>
      </c>
      <c r="D51" s="25" t="str">
        <f t="shared" si="2"/>
        <v>13</v>
      </c>
      <c r="E51" s="29" t="s">
        <v>269</v>
      </c>
      <c r="F51" s="20">
        <v>800</v>
      </c>
      <c r="G51" s="18">
        <v>300</v>
      </c>
    </row>
    <row r="52" spans="1:7" s="3" customFormat="1" ht="57" customHeight="1">
      <c r="A52" s="23" t="s">
        <v>272</v>
      </c>
      <c r="B52" s="25" t="str">
        <f t="shared" si="2"/>
        <v>035</v>
      </c>
      <c r="C52" s="25" t="str">
        <f t="shared" si="2"/>
        <v>01</v>
      </c>
      <c r="D52" s="25" t="str">
        <f t="shared" si="2"/>
        <v>13</v>
      </c>
      <c r="E52" s="29" t="s">
        <v>270</v>
      </c>
      <c r="F52" s="20">
        <v>800</v>
      </c>
      <c r="G52" s="18">
        <v>37500</v>
      </c>
    </row>
    <row r="53" spans="1:7" s="3" customFormat="1" ht="157.5" customHeight="1">
      <c r="A53" s="23" t="s">
        <v>280</v>
      </c>
      <c r="B53" s="25" t="str">
        <f t="shared" si="2"/>
        <v>035</v>
      </c>
      <c r="C53" s="25" t="str">
        <f t="shared" si="2"/>
        <v>01</v>
      </c>
      <c r="D53" s="25" t="str">
        <f t="shared" si="2"/>
        <v>13</v>
      </c>
      <c r="E53" s="29" t="s">
        <v>279</v>
      </c>
      <c r="F53" s="20">
        <v>800</v>
      </c>
      <c r="G53" s="18">
        <f>50000</f>
        <v>50000</v>
      </c>
    </row>
    <row r="54" spans="1:7" s="3" customFormat="1" ht="78" customHeight="1">
      <c r="A54" s="23" t="s">
        <v>293</v>
      </c>
      <c r="B54" s="25" t="str">
        <f aca="true" t="shared" si="3" ref="B54:D58">B53</f>
        <v>035</v>
      </c>
      <c r="C54" s="25" t="str">
        <f t="shared" si="3"/>
        <v>01</v>
      </c>
      <c r="D54" s="25" t="str">
        <f t="shared" si="3"/>
        <v>13</v>
      </c>
      <c r="E54" s="29" t="s">
        <v>287</v>
      </c>
      <c r="F54" s="20">
        <v>800</v>
      </c>
      <c r="G54" s="18">
        <f>30000</f>
        <v>30000</v>
      </c>
    </row>
    <row r="55" spans="1:7" s="3" customFormat="1" ht="78" customHeight="1">
      <c r="A55" s="23" t="s">
        <v>294</v>
      </c>
      <c r="B55" s="25" t="str">
        <f t="shared" si="3"/>
        <v>035</v>
      </c>
      <c r="C55" s="25" t="str">
        <f t="shared" si="3"/>
        <v>01</v>
      </c>
      <c r="D55" s="25" t="str">
        <f t="shared" si="3"/>
        <v>13</v>
      </c>
      <c r="E55" s="29" t="s">
        <v>288</v>
      </c>
      <c r="F55" s="20">
        <v>800</v>
      </c>
      <c r="G55" s="18">
        <v>30000</v>
      </c>
    </row>
    <row r="56" spans="1:7" s="3" customFormat="1" ht="62.25" customHeight="1">
      <c r="A56" s="23" t="s">
        <v>290</v>
      </c>
      <c r="B56" s="25" t="str">
        <f t="shared" si="3"/>
        <v>035</v>
      </c>
      <c r="C56" s="25" t="str">
        <f t="shared" si="3"/>
        <v>01</v>
      </c>
      <c r="D56" s="25" t="str">
        <f t="shared" si="3"/>
        <v>13</v>
      </c>
      <c r="E56" s="29" t="s">
        <v>289</v>
      </c>
      <c r="F56" s="20">
        <v>800</v>
      </c>
      <c r="G56" s="18">
        <v>6000</v>
      </c>
    </row>
    <row r="57" spans="1:7" s="3" customFormat="1" ht="87" customHeight="1">
      <c r="A57" s="23" t="s">
        <v>297</v>
      </c>
      <c r="B57" s="25" t="str">
        <f t="shared" si="3"/>
        <v>035</v>
      </c>
      <c r="C57" s="25" t="str">
        <f t="shared" si="3"/>
        <v>01</v>
      </c>
      <c r="D57" s="25" t="str">
        <f t="shared" si="3"/>
        <v>13</v>
      </c>
      <c r="E57" s="29" t="s">
        <v>296</v>
      </c>
      <c r="F57" s="20">
        <v>800</v>
      </c>
      <c r="G57" s="18">
        <f>50000</f>
        <v>50000</v>
      </c>
    </row>
    <row r="58" spans="1:7" s="3" customFormat="1" ht="77.25" customHeight="1">
      <c r="A58" s="23" t="s">
        <v>301</v>
      </c>
      <c r="B58" s="25" t="str">
        <f t="shared" si="3"/>
        <v>035</v>
      </c>
      <c r="C58" s="25" t="str">
        <f t="shared" si="3"/>
        <v>01</v>
      </c>
      <c r="D58" s="25" t="str">
        <f t="shared" si="3"/>
        <v>13</v>
      </c>
      <c r="E58" s="29" t="s">
        <v>300</v>
      </c>
      <c r="F58" s="20">
        <v>800</v>
      </c>
      <c r="G58" s="18">
        <f>30000</f>
        <v>30000</v>
      </c>
    </row>
    <row r="59" spans="1:7" s="3" customFormat="1" ht="116.25" customHeight="1">
      <c r="A59" s="19" t="s">
        <v>39</v>
      </c>
      <c r="B59" s="6" t="s">
        <v>6</v>
      </c>
      <c r="C59" s="6" t="s">
        <v>18</v>
      </c>
      <c r="D59" s="6" t="s">
        <v>17</v>
      </c>
      <c r="E59" s="20" t="s">
        <v>40</v>
      </c>
      <c r="F59" s="20">
        <v>200</v>
      </c>
      <c r="G59" s="18">
        <f>12000+6000+65000-14000</f>
        <v>69000</v>
      </c>
    </row>
    <row r="60" spans="1:7" s="3" customFormat="1" ht="76.5" customHeight="1">
      <c r="A60" s="21" t="s">
        <v>41</v>
      </c>
      <c r="B60" s="8" t="s">
        <v>6</v>
      </c>
      <c r="C60" s="6" t="s">
        <v>18</v>
      </c>
      <c r="D60" s="6" t="s">
        <v>20</v>
      </c>
      <c r="E60" s="20" t="s">
        <v>42</v>
      </c>
      <c r="F60" s="20">
        <v>200</v>
      </c>
      <c r="G60" s="18">
        <f>261500+300000</f>
        <v>561500</v>
      </c>
    </row>
    <row r="61" spans="1:7" s="3" customFormat="1" ht="76.5" customHeight="1">
      <c r="A61" s="19" t="s">
        <v>105</v>
      </c>
      <c r="B61" s="6" t="s">
        <v>6</v>
      </c>
      <c r="C61" s="6" t="s">
        <v>18</v>
      </c>
      <c r="D61" s="6" t="s">
        <v>38</v>
      </c>
      <c r="E61" s="20" t="s">
        <v>96</v>
      </c>
      <c r="F61" s="20">
        <v>200</v>
      </c>
      <c r="G61" s="18">
        <f>200000</f>
        <v>200000</v>
      </c>
    </row>
    <row r="62" spans="1:9" s="3" customFormat="1" ht="113.25" customHeight="1">
      <c r="A62" s="19" t="s">
        <v>119</v>
      </c>
      <c r="B62" s="6" t="s">
        <v>6</v>
      </c>
      <c r="C62" s="6" t="s">
        <v>12</v>
      </c>
      <c r="D62" s="6" t="s">
        <v>17</v>
      </c>
      <c r="E62" s="20" t="s">
        <v>120</v>
      </c>
      <c r="F62" s="20">
        <v>200</v>
      </c>
      <c r="G62" s="18">
        <f>4986812.57+3883687.92-830805.44-69900-5000000-2167899.1-75000+4999677.01+83500+324394.36+155442.02-70971.79</f>
        <v>6218937.550000001</v>
      </c>
      <c r="H62" s="30"/>
      <c r="I62" s="31"/>
    </row>
    <row r="63" spans="1:7" s="3" customFormat="1" ht="113.25" customHeight="1">
      <c r="A63" s="19" t="s">
        <v>130</v>
      </c>
      <c r="B63" s="6" t="s">
        <v>6</v>
      </c>
      <c r="C63" s="6" t="s">
        <v>12</v>
      </c>
      <c r="D63" s="6" t="s">
        <v>17</v>
      </c>
      <c r="E63" s="20" t="s">
        <v>131</v>
      </c>
      <c r="F63" s="20">
        <v>200</v>
      </c>
      <c r="G63" s="18">
        <f>628000+309166.58-354792.93-63207.07</f>
        <v>519166.58000000013</v>
      </c>
    </row>
    <row r="64" spans="1:7" s="3" customFormat="1" ht="78.75" customHeight="1">
      <c r="A64" s="21" t="s">
        <v>274</v>
      </c>
      <c r="B64" s="6" t="s">
        <v>6</v>
      </c>
      <c r="C64" s="6" t="s">
        <v>12</v>
      </c>
      <c r="D64" s="6" t="s">
        <v>17</v>
      </c>
      <c r="E64" s="20" t="s">
        <v>273</v>
      </c>
      <c r="F64" s="20">
        <v>200</v>
      </c>
      <c r="G64" s="18">
        <v>795000</v>
      </c>
    </row>
    <row r="65" spans="1:7" s="3" customFormat="1" ht="80.25" customHeight="1">
      <c r="A65" s="21" t="s">
        <v>121</v>
      </c>
      <c r="B65" s="8" t="s">
        <v>6</v>
      </c>
      <c r="C65" s="6" t="s">
        <v>12</v>
      </c>
      <c r="D65" s="6" t="s">
        <v>17</v>
      </c>
      <c r="E65" s="20" t="s">
        <v>122</v>
      </c>
      <c r="F65" s="20">
        <v>200</v>
      </c>
      <c r="G65" s="18">
        <f>80000+166900</f>
        <v>246900</v>
      </c>
    </row>
    <row r="66" spans="1:8" s="3" customFormat="1" ht="225" customHeight="1">
      <c r="A66" s="21" t="s">
        <v>117</v>
      </c>
      <c r="B66" s="8" t="s">
        <v>6</v>
      </c>
      <c r="C66" s="6" t="s">
        <v>12</v>
      </c>
      <c r="D66" s="6" t="s">
        <v>17</v>
      </c>
      <c r="E66" s="20" t="s">
        <v>118</v>
      </c>
      <c r="F66" s="20">
        <v>200</v>
      </c>
      <c r="G66" s="18">
        <f>8807573.09+1987500-474508.49-285074.29-111520.01-114800-30000</f>
        <v>9779170.3</v>
      </c>
      <c r="H66" s="32"/>
    </row>
    <row r="67" spans="1:8" s="3" customFormat="1" ht="97.5" customHeight="1">
      <c r="A67" s="21" t="s">
        <v>298</v>
      </c>
      <c r="B67" s="8" t="s">
        <v>6</v>
      </c>
      <c r="C67" s="6" t="s">
        <v>12</v>
      </c>
      <c r="D67" s="6" t="s">
        <v>17</v>
      </c>
      <c r="E67" s="20" t="s">
        <v>188</v>
      </c>
      <c r="F67" s="20">
        <v>200</v>
      </c>
      <c r="G67" s="18">
        <f>4038984.96-403898.6</f>
        <v>3635086.36</v>
      </c>
      <c r="H67" s="32"/>
    </row>
    <row r="68" spans="1:8" s="3" customFormat="1" ht="97.5" customHeight="1">
      <c r="A68" s="21" t="s">
        <v>200</v>
      </c>
      <c r="B68" s="8" t="s">
        <v>6</v>
      </c>
      <c r="C68" s="6" t="s">
        <v>12</v>
      </c>
      <c r="D68" s="6" t="s">
        <v>17</v>
      </c>
      <c r="E68" s="20" t="s">
        <v>199</v>
      </c>
      <c r="F68" s="20">
        <v>200</v>
      </c>
      <c r="G68" s="18">
        <f>68666</f>
        <v>68666</v>
      </c>
      <c r="H68" s="32"/>
    </row>
    <row r="69" spans="1:7" s="3" customFormat="1" ht="77.25" customHeight="1">
      <c r="A69" s="21" t="s">
        <v>260</v>
      </c>
      <c r="B69" s="6" t="s">
        <v>6</v>
      </c>
      <c r="C69" s="6" t="s">
        <v>12</v>
      </c>
      <c r="D69" s="6" t="s">
        <v>17</v>
      </c>
      <c r="E69" s="20" t="s">
        <v>266</v>
      </c>
      <c r="F69" s="20">
        <v>200</v>
      </c>
      <c r="G69" s="18">
        <f>38136.2</f>
        <v>38136.2</v>
      </c>
    </row>
    <row r="70" spans="1:8" s="3" customFormat="1" ht="96.75" customHeight="1">
      <c r="A70" s="21" t="s">
        <v>190</v>
      </c>
      <c r="B70" s="8" t="s">
        <v>6</v>
      </c>
      <c r="C70" s="6" t="s">
        <v>12</v>
      </c>
      <c r="D70" s="6" t="s">
        <v>17</v>
      </c>
      <c r="E70" s="20" t="s">
        <v>189</v>
      </c>
      <c r="F70" s="20">
        <v>400</v>
      </c>
      <c r="G70" s="18">
        <f>3019840+47133</f>
        <v>3066973</v>
      </c>
      <c r="H70" s="32"/>
    </row>
    <row r="71" spans="1:8" s="3" customFormat="1" ht="131.25" customHeight="1">
      <c r="A71" s="21" t="s">
        <v>162</v>
      </c>
      <c r="B71" s="8" t="s">
        <v>6</v>
      </c>
      <c r="C71" s="6" t="s">
        <v>12</v>
      </c>
      <c r="D71" s="6" t="s">
        <v>17</v>
      </c>
      <c r="E71" s="20" t="s">
        <v>163</v>
      </c>
      <c r="F71" s="20">
        <v>200</v>
      </c>
      <c r="G71" s="18">
        <f>15785303.33+830805.44+5000000-4999677.01-324394.36</f>
        <v>16292037.4</v>
      </c>
      <c r="H71" s="33"/>
    </row>
    <row r="72" spans="1:7" s="3" customFormat="1" ht="57.75" customHeight="1">
      <c r="A72" s="21" t="s">
        <v>45</v>
      </c>
      <c r="B72" s="8" t="s">
        <v>6</v>
      </c>
      <c r="C72" s="6" t="s">
        <v>12</v>
      </c>
      <c r="D72" s="6" t="s">
        <v>17</v>
      </c>
      <c r="E72" s="20" t="s">
        <v>46</v>
      </c>
      <c r="F72" s="20">
        <v>200</v>
      </c>
      <c r="G72" s="18">
        <f>389044-309045-2620</f>
        <v>77379</v>
      </c>
    </row>
    <row r="73" spans="1:7" s="3" customFormat="1" ht="57.75" customHeight="1">
      <c r="A73" s="21" t="s">
        <v>108</v>
      </c>
      <c r="B73" s="8" t="s">
        <v>6</v>
      </c>
      <c r="C73" s="6" t="s">
        <v>12</v>
      </c>
      <c r="D73" s="6" t="s">
        <v>17</v>
      </c>
      <c r="E73" s="20" t="s">
        <v>107</v>
      </c>
      <c r="F73" s="20">
        <v>200</v>
      </c>
      <c r="G73" s="18">
        <f>800000-134950-39715.84</f>
        <v>625334.16</v>
      </c>
    </row>
    <row r="74" spans="1:7" s="3" customFormat="1" ht="113.25" customHeight="1">
      <c r="A74" s="34" t="s">
        <v>236</v>
      </c>
      <c r="B74" s="8" t="s">
        <v>6</v>
      </c>
      <c r="C74" s="6" t="s">
        <v>13</v>
      </c>
      <c r="D74" s="6" t="s">
        <v>11</v>
      </c>
      <c r="E74" s="20" t="s">
        <v>239</v>
      </c>
      <c r="F74" s="20">
        <v>800</v>
      </c>
      <c r="G74" s="18">
        <v>50000</v>
      </c>
    </row>
    <row r="75" spans="1:7" s="3" customFormat="1" ht="116.25" customHeight="1">
      <c r="A75" s="35" t="s">
        <v>237</v>
      </c>
      <c r="B75" s="8" t="s">
        <v>6</v>
      </c>
      <c r="C75" s="6" t="s">
        <v>13</v>
      </c>
      <c r="D75" s="6" t="s">
        <v>11</v>
      </c>
      <c r="E75" s="20" t="s">
        <v>240</v>
      </c>
      <c r="F75" s="20">
        <v>800</v>
      </c>
      <c r="G75" s="18">
        <v>50000</v>
      </c>
    </row>
    <row r="76" spans="1:7" s="3" customFormat="1" ht="112.5" customHeight="1">
      <c r="A76" s="24" t="s">
        <v>238</v>
      </c>
      <c r="B76" s="8" t="s">
        <v>6</v>
      </c>
      <c r="C76" s="6" t="s">
        <v>13</v>
      </c>
      <c r="D76" s="6" t="s">
        <v>11</v>
      </c>
      <c r="E76" s="20" t="s">
        <v>241</v>
      </c>
      <c r="F76" s="20">
        <v>800</v>
      </c>
      <c r="G76" s="18">
        <v>50000</v>
      </c>
    </row>
    <row r="77" spans="1:7" s="3" customFormat="1" ht="94.5" customHeight="1">
      <c r="A77" s="23" t="s">
        <v>262</v>
      </c>
      <c r="B77" s="8" t="s">
        <v>6</v>
      </c>
      <c r="C77" s="6" t="s">
        <v>13</v>
      </c>
      <c r="D77" s="6" t="s">
        <v>11</v>
      </c>
      <c r="E77" s="20" t="s">
        <v>261</v>
      </c>
      <c r="F77" s="20">
        <v>200</v>
      </c>
      <c r="G77" s="18">
        <f>3751.21-614.8</f>
        <v>3136.41</v>
      </c>
    </row>
    <row r="78" spans="1:7" s="3" customFormat="1" ht="74.25" customHeight="1">
      <c r="A78" s="23" t="s">
        <v>263</v>
      </c>
      <c r="B78" s="8" t="s">
        <v>6</v>
      </c>
      <c r="C78" s="6" t="s">
        <v>13</v>
      </c>
      <c r="D78" s="6" t="s">
        <v>11</v>
      </c>
      <c r="E78" s="20" t="s">
        <v>261</v>
      </c>
      <c r="F78" s="20">
        <v>800</v>
      </c>
      <c r="G78" s="18">
        <f>600+614.8+247.78</f>
        <v>1462.58</v>
      </c>
    </row>
    <row r="79" spans="1:7" s="3" customFormat="1" ht="56.25" customHeight="1">
      <c r="A79" s="21" t="s">
        <v>95</v>
      </c>
      <c r="B79" s="8" t="s">
        <v>6</v>
      </c>
      <c r="C79" s="6" t="s">
        <v>13</v>
      </c>
      <c r="D79" s="6" t="s">
        <v>18</v>
      </c>
      <c r="E79" s="20" t="s">
        <v>32</v>
      </c>
      <c r="F79" s="20">
        <v>600</v>
      </c>
      <c r="G79" s="18">
        <f>200000+14525</f>
        <v>214525</v>
      </c>
    </row>
    <row r="80" spans="1:7" s="3" customFormat="1" ht="84.75" customHeight="1">
      <c r="A80" s="21" t="s">
        <v>282</v>
      </c>
      <c r="B80" s="8" t="s">
        <v>6</v>
      </c>
      <c r="C80" s="6" t="s">
        <v>13</v>
      </c>
      <c r="D80" s="6" t="s">
        <v>18</v>
      </c>
      <c r="E80" s="20" t="s">
        <v>281</v>
      </c>
      <c r="F80" s="20">
        <v>200</v>
      </c>
      <c r="G80" s="18">
        <f>30000</f>
        <v>30000</v>
      </c>
    </row>
    <row r="81" spans="1:7" s="3" customFormat="1" ht="95.25" customHeight="1">
      <c r="A81" s="21" t="s">
        <v>69</v>
      </c>
      <c r="B81" s="8" t="s">
        <v>6</v>
      </c>
      <c r="C81" s="6" t="s">
        <v>13</v>
      </c>
      <c r="D81" s="6" t="s">
        <v>18</v>
      </c>
      <c r="E81" s="20" t="s">
        <v>55</v>
      </c>
      <c r="F81" s="20">
        <v>200</v>
      </c>
      <c r="G81" s="18">
        <f>2425948.79-190000+280833.33-39420.71</f>
        <v>2477361.41</v>
      </c>
    </row>
    <row r="82" spans="1:7" s="3" customFormat="1" ht="81.75" customHeight="1">
      <c r="A82" s="22" t="s">
        <v>128</v>
      </c>
      <c r="B82" s="8" t="s">
        <v>6</v>
      </c>
      <c r="C82" s="6" t="s">
        <v>13</v>
      </c>
      <c r="D82" s="6" t="s">
        <v>18</v>
      </c>
      <c r="E82" s="20" t="s">
        <v>129</v>
      </c>
      <c r="F82" s="20">
        <v>200</v>
      </c>
      <c r="G82" s="18">
        <f>1857770.12+141828.76-452296.2</f>
        <v>1547302.6800000002</v>
      </c>
    </row>
    <row r="83" spans="1:7" s="3" customFormat="1" ht="76.5" customHeight="1">
      <c r="A83" s="21" t="s">
        <v>56</v>
      </c>
      <c r="B83" s="8" t="s">
        <v>6</v>
      </c>
      <c r="C83" s="6" t="s">
        <v>13</v>
      </c>
      <c r="D83" s="6" t="s">
        <v>18</v>
      </c>
      <c r="E83" s="20" t="s">
        <v>57</v>
      </c>
      <c r="F83" s="20">
        <v>200</v>
      </c>
      <c r="G83" s="18">
        <f>1200000+73793.59-831140-113000</f>
        <v>329653.5900000001</v>
      </c>
    </row>
    <row r="84" spans="1:7" s="3" customFormat="1" ht="57" customHeight="1">
      <c r="A84" s="21" t="s">
        <v>58</v>
      </c>
      <c r="B84" s="8" t="s">
        <v>6</v>
      </c>
      <c r="C84" s="6" t="s">
        <v>13</v>
      </c>
      <c r="D84" s="6" t="s">
        <v>18</v>
      </c>
      <c r="E84" s="20" t="s">
        <v>59</v>
      </c>
      <c r="F84" s="20">
        <v>200</v>
      </c>
      <c r="G84" s="18">
        <f>142242.06+155174+297105.24+132000+89316.53+125287.27</f>
        <v>941125.1000000001</v>
      </c>
    </row>
    <row r="85" spans="1:7" s="3" customFormat="1" ht="58.5" customHeight="1">
      <c r="A85" s="22" t="s">
        <v>89</v>
      </c>
      <c r="B85" s="8" t="s">
        <v>6</v>
      </c>
      <c r="C85" s="6" t="s">
        <v>13</v>
      </c>
      <c r="D85" s="6" t="s">
        <v>18</v>
      </c>
      <c r="E85" s="20" t="s">
        <v>90</v>
      </c>
      <c r="F85" s="20">
        <v>200</v>
      </c>
      <c r="G85" s="18">
        <f>525000-19440-150945.55-59030.8-1255.6-26500-168916.8-50080-8831.25</f>
        <v>40000.00000000006</v>
      </c>
    </row>
    <row r="86" spans="1:7" s="3" customFormat="1" ht="112.5" customHeight="1">
      <c r="A86" s="21" t="s">
        <v>132</v>
      </c>
      <c r="B86" s="8" t="s">
        <v>6</v>
      </c>
      <c r="C86" s="6" t="s">
        <v>13</v>
      </c>
      <c r="D86" s="6" t="s">
        <v>18</v>
      </c>
      <c r="E86" s="20" t="s">
        <v>133</v>
      </c>
      <c r="F86" s="20">
        <v>200</v>
      </c>
      <c r="G86" s="18">
        <f>239800-175000</f>
        <v>64800</v>
      </c>
    </row>
    <row r="87" spans="1:7" s="3" customFormat="1" ht="112.5" customHeight="1">
      <c r="A87" s="21" t="s">
        <v>192</v>
      </c>
      <c r="B87" s="8" t="s">
        <v>6</v>
      </c>
      <c r="C87" s="6" t="s">
        <v>13</v>
      </c>
      <c r="D87" s="6" t="s">
        <v>18</v>
      </c>
      <c r="E87" s="20" t="s">
        <v>191</v>
      </c>
      <c r="F87" s="20">
        <v>200</v>
      </c>
      <c r="G87" s="18">
        <f>19440</f>
        <v>19440</v>
      </c>
    </row>
    <row r="88" spans="1:7" s="3" customFormat="1" ht="58.5" customHeight="1">
      <c r="A88" s="21" t="s">
        <v>114</v>
      </c>
      <c r="B88" s="8" t="s">
        <v>6</v>
      </c>
      <c r="C88" s="6" t="s">
        <v>13</v>
      </c>
      <c r="D88" s="6" t="s">
        <v>18</v>
      </c>
      <c r="E88" s="20" t="s">
        <v>113</v>
      </c>
      <c r="F88" s="20">
        <v>200</v>
      </c>
      <c r="G88" s="18">
        <f>200000+309855+59030.8+185913</f>
        <v>754798.8</v>
      </c>
    </row>
    <row r="89" spans="1:7" s="3" customFormat="1" ht="96" customHeight="1">
      <c r="A89" s="21" t="s">
        <v>137</v>
      </c>
      <c r="B89" s="8" t="s">
        <v>6</v>
      </c>
      <c r="C89" s="6" t="s">
        <v>13</v>
      </c>
      <c r="D89" s="6" t="s">
        <v>18</v>
      </c>
      <c r="E89" s="20" t="s">
        <v>136</v>
      </c>
      <c r="F89" s="20">
        <v>200</v>
      </c>
      <c r="G89" s="18">
        <f>3511660+75000+301643.79+285074.29</f>
        <v>4173378.08</v>
      </c>
    </row>
    <row r="90" spans="1:7" s="3" customFormat="1" ht="75.75" customHeight="1">
      <c r="A90" s="21" t="s">
        <v>143</v>
      </c>
      <c r="B90" s="8" t="s">
        <v>6</v>
      </c>
      <c r="C90" s="6" t="s">
        <v>13</v>
      </c>
      <c r="D90" s="6" t="s">
        <v>18</v>
      </c>
      <c r="E90" s="20" t="s">
        <v>144</v>
      </c>
      <c r="F90" s="20">
        <v>200</v>
      </c>
      <c r="G90" s="18">
        <f>2200000</f>
        <v>2200000</v>
      </c>
    </row>
    <row r="91" spans="1:7" s="3" customFormat="1" ht="113.25" customHeight="1">
      <c r="A91" s="21" t="s">
        <v>152</v>
      </c>
      <c r="B91" s="8" t="s">
        <v>6</v>
      </c>
      <c r="C91" s="6" t="s">
        <v>13</v>
      </c>
      <c r="D91" s="6" t="s">
        <v>18</v>
      </c>
      <c r="E91" s="20" t="s">
        <v>145</v>
      </c>
      <c r="F91" s="20">
        <v>200</v>
      </c>
      <c r="G91" s="18">
        <f>650000+139280</f>
        <v>789280</v>
      </c>
    </row>
    <row r="92" spans="1:7" s="3" customFormat="1" ht="77.25" customHeight="1">
      <c r="A92" s="21" t="s">
        <v>146</v>
      </c>
      <c r="B92" s="8" t="s">
        <v>6</v>
      </c>
      <c r="C92" s="6" t="s">
        <v>13</v>
      </c>
      <c r="D92" s="6" t="s">
        <v>18</v>
      </c>
      <c r="E92" s="20" t="s">
        <v>147</v>
      </c>
      <c r="F92" s="20">
        <v>200</v>
      </c>
      <c r="G92" s="18">
        <f>4300000+1480596.03+447015.38</f>
        <v>6227611.41</v>
      </c>
    </row>
    <row r="93" spans="1:7" s="3" customFormat="1" ht="95.25" customHeight="1">
      <c r="A93" s="21" t="s">
        <v>148</v>
      </c>
      <c r="B93" s="8" t="s">
        <v>6</v>
      </c>
      <c r="C93" s="6" t="s">
        <v>13</v>
      </c>
      <c r="D93" s="6" t="s">
        <v>18</v>
      </c>
      <c r="E93" s="20" t="s">
        <v>150</v>
      </c>
      <c r="F93" s="20">
        <v>200</v>
      </c>
      <c r="G93" s="18">
        <f>218000</f>
        <v>218000</v>
      </c>
    </row>
    <row r="94" spans="1:7" s="3" customFormat="1" ht="77.25" customHeight="1">
      <c r="A94" s="21" t="s">
        <v>149</v>
      </c>
      <c r="B94" s="8" t="s">
        <v>6</v>
      </c>
      <c r="C94" s="6" t="s">
        <v>13</v>
      </c>
      <c r="D94" s="6" t="s">
        <v>18</v>
      </c>
      <c r="E94" s="20" t="s">
        <v>151</v>
      </c>
      <c r="F94" s="20">
        <v>200</v>
      </c>
      <c r="G94" s="18">
        <f>86000</f>
        <v>86000</v>
      </c>
    </row>
    <row r="95" spans="1:7" s="3" customFormat="1" ht="77.25" customHeight="1">
      <c r="A95" s="21" t="s">
        <v>169</v>
      </c>
      <c r="B95" s="8" t="s">
        <v>6</v>
      </c>
      <c r="C95" s="6" t="s">
        <v>13</v>
      </c>
      <c r="D95" s="6" t="s">
        <v>18</v>
      </c>
      <c r="E95" s="20" t="s">
        <v>168</v>
      </c>
      <c r="F95" s="20">
        <v>200</v>
      </c>
      <c r="G95" s="18">
        <f>190000+148093.47+168916.8</f>
        <v>507010.26999999996</v>
      </c>
    </row>
    <row r="96" spans="1:7" s="3" customFormat="1" ht="102.75" customHeight="1">
      <c r="A96" s="21" t="s">
        <v>283</v>
      </c>
      <c r="B96" s="8" t="s">
        <v>6</v>
      </c>
      <c r="C96" s="6" t="s">
        <v>13</v>
      </c>
      <c r="D96" s="6" t="s">
        <v>18</v>
      </c>
      <c r="E96" s="20" t="s">
        <v>284</v>
      </c>
      <c r="F96" s="20">
        <v>200</v>
      </c>
      <c r="G96" s="18">
        <f>870883.64</f>
        <v>870883.64</v>
      </c>
    </row>
    <row r="97" spans="1:7" s="3" customFormat="1" ht="63" customHeight="1">
      <c r="A97" s="21" t="s">
        <v>291</v>
      </c>
      <c r="B97" s="8" t="s">
        <v>6</v>
      </c>
      <c r="C97" s="6" t="s">
        <v>13</v>
      </c>
      <c r="D97" s="6" t="s">
        <v>18</v>
      </c>
      <c r="E97" s="20" t="s">
        <v>292</v>
      </c>
      <c r="F97" s="20">
        <v>200</v>
      </c>
      <c r="G97" s="18">
        <v>276286.67</v>
      </c>
    </row>
    <row r="98" spans="1:7" s="3" customFormat="1" ht="77.25" customHeight="1">
      <c r="A98" s="21" t="s">
        <v>194</v>
      </c>
      <c r="B98" s="8" t="s">
        <v>6</v>
      </c>
      <c r="C98" s="6" t="s">
        <v>13</v>
      </c>
      <c r="D98" s="6" t="s">
        <v>18</v>
      </c>
      <c r="E98" s="20" t="s">
        <v>193</v>
      </c>
      <c r="F98" s="20">
        <v>400</v>
      </c>
      <c r="G98" s="18">
        <f>831140</f>
        <v>831140</v>
      </c>
    </row>
    <row r="99" spans="1:7" s="3" customFormat="1" ht="114" customHeight="1">
      <c r="A99" s="21" t="s">
        <v>224</v>
      </c>
      <c r="B99" s="8" t="s">
        <v>6</v>
      </c>
      <c r="C99" s="6" t="s">
        <v>13</v>
      </c>
      <c r="D99" s="6" t="s">
        <v>18</v>
      </c>
      <c r="E99" s="20" t="s">
        <v>223</v>
      </c>
      <c r="F99" s="20">
        <v>400</v>
      </c>
      <c r="G99" s="18">
        <f>175000</f>
        <v>175000</v>
      </c>
    </row>
    <row r="100" spans="1:7" s="3" customFormat="1" ht="136.5" customHeight="1">
      <c r="A100" s="21" t="s">
        <v>249</v>
      </c>
      <c r="B100" s="8" t="s">
        <v>6</v>
      </c>
      <c r="C100" s="6" t="s">
        <v>13</v>
      </c>
      <c r="D100" s="6" t="s">
        <v>18</v>
      </c>
      <c r="E100" s="20" t="s">
        <v>248</v>
      </c>
      <c r="F100" s="20">
        <v>400</v>
      </c>
      <c r="G100" s="18">
        <f>50000+114255.6</f>
        <v>164255.6</v>
      </c>
    </row>
    <row r="101" spans="1:7" s="3" customFormat="1" ht="117" customHeight="1">
      <c r="A101" s="22" t="s">
        <v>127</v>
      </c>
      <c r="B101" s="8" t="s">
        <v>6</v>
      </c>
      <c r="C101" s="6" t="s">
        <v>125</v>
      </c>
      <c r="D101" s="6" t="s">
        <v>18</v>
      </c>
      <c r="E101" s="20" t="s">
        <v>126</v>
      </c>
      <c r="F101" s="20">
        <v>200</v>
      </c>
      <c r="G101" s="18">
        <f>218840-1063.26</f>
        <v>217776.74</v>
      </c>
    </row>
    <row r="102" spans="1:7" s="3" customFormat="1" ht="117" customHeight="1">
      <c r="A102" s="22" t="s">
        <v>265</v>
      </c>
      <c r="B102" s="8" t="s">
        <v>6</v>
      </c>
      <c r="C102" s="6" t="s">
        <v>125</v>
      </c>
      <c r="D102" s="6" t="s">
        <v>18</v>
      </c>
      <c r="E102" s="20" t="s">
        <v>264</v>
      </c>
      <c r="F102" s="20">
        <v>200</v>
      </c>
      <c r="G102" s="18">
        <f>59380+26500+172864.7</f>
        <v>258744.7</v>
      </c>
    </row>
    <row r="103" spans="1:7" s="3" customFormat="1" ht="92.25" customHeight="1">
      <c r="A103" s="22" t="s">
        <v>206</v>
      </c>
      <c r="B103" s="8" t="s">
        <v>6</v>
      </c>
      <c r="C103" s="6" t="s">
        <v>125</v>
      </c>
      <c r="D103" s="6" t="s">
        <v>18</v>
      </c>
      <c r="E103" s="20" t="s">
        <v>201</v>
      </c>
      <c r="F103" s="20">
        <v>200</v>
      </c>
      <c r="G103" s="18">
        <f>21000</f>
        <v>21000</v>
      </c>
    </row>
    <row r="104" spans="1:7" s="3" customFormat="1" ht="94.5" customHeight="1">
      <c r="A104" s="22" t="s">
        <v>207</v>
      </c>
      <c r="B104" s="8" t="s">
        <v>6</v>
      </c>
      <c r="C104" s="6" t="s">
        <v>125</v>
      </c>
      <c r="D104" s="6" t="s">
        <v>18</v>
      </c>
      <c r="E104" s="20" t="s">
        <v>202</v>
      </c>
      <c r="F104" s="20">
        <v>200</v>
      </c>
      <c r="G104" s="18">
        <f>21000</f>
        <v>21000</v>
      </c>
    </row>
    <row r="105" spans="1:7" s="3" customFormat="1" ht="78.75" customHeight="1">
      <c r="A105" s="22" t="s">
        <v>208</v>
      </c>
      <c r="B105" s="8" t="s">
        <v>6</v>
      </c>
      <c r="C105" s="6" t="s">
        <v>125</v>
      </c>
      <c r="D105" s="6" t="s">
        <v>18</v>
      </c>
      <c r="E105" s="20" t="s">
        <v>203</v>
      </c>
      <c r="F105" s="20">
        <v>200</v>
      </c>
      <c r="G105" s="18">
        <f>21000</f>
        <v>21000</v>
      </c>
    </row>
    <row r="106" spans="1:7" s="3" customFormat="1" ht="99" customHeight="1">
      <c r="A106" s="22" t="s">
        <v>209</v>
      </c>
      <c r="B106" s="8" t="s">
        <v>6</v>
      </c>
      <c r="C106" s="6" t="s">
        <v>125</v>
      </c>
      <c r="D106" s="6" t="s">
        <v>18</v>
      </c>
      <c r="E106" s="20" t="s">
        <v>204</v>
      </c>
      <c r="F106" s="20">
        <v>200</v>
      </c>
      <c r="G106" s="18">
        <f>21000</f>
        <v>21000</v>
      </c>
    </row>
    <row r="107" spans="1:7" s="3" customFormat="1" ht="92.25" customHeight="1">
      <c r="A107" s="22" t="s">
        <v>210</v>
      </c>
      <c r="B107" s="8" t="s">
        <v>6</v>
      </c>
      <c r="C107" s="6" t="s">
        <v>125</v>
      </c>
      <c r="D107" s="6" t="s">
        <v>18</v>
      </c>
      <c r="E107" s="20" t="s">
        <v>205</v>
      </c>
      <c r="F107" s="20">
        <v>200</v>
      </c>
      <c r="G107" s="18">
        <f>21000</f>
        <v>21000</v>
      </c>
    </row>
    <row r="108" spans="1:7" s="3" customFormat="1" ht="137.25" customHeight="1">
      <c r="A108" s="22" t="s">
        <v>226</v>
      </c>
      <c r="B108" s="8" t="s">
        <v>6</v>
      </c>
      <c r="C108" s="6" t="s">
        <v>125</v>
      </c>
      <c r="D108" s="6" t="s">
        <v>18</v>
      </c>
      <c r="E108" s="20" t="s">
        <v>225</v>
      </c>
      <c r="F108" s="20">
        <v>200</v>
      </c>
      <c r="G108" s="18">
        <f>39212.55</f>
        <v>39212.55</v>
      </c>
    </row>
    <row r="109" spans="1:7" s="3" customFormat="1" ht="57.75" customHeight="1">
      <c r="A109" s="22" t="s">
        <v>166</v>
      </c>
      <c r="B109" s="8" t="s">
        <v>6</v>
      </c>
      <c r="C109" s="6" t="s">
        <v>13</v>
      </c>
      <c r="D109" s="6" t="s">
        <v>18</v>
      </c>
      <c r="E109" s="20" t="s">
        <v>167</v>
      </c>
      <c r="F109" s="20">
        <v>200</v>
      </c>
      <c r="G109" s="18">
        <f>2020202.02+1063.26-131265.28-75440.4</f>
        <v>1814559.6</v>
      </c>
    </row>
    <row r="110" spans="1:7" s="3" customFormat="1" ht="114" customHeight="1">
      <c r="A110" s="22" t="s">
        <v>216</v>
      </c>
      <c r="B110" s="8" t="s">
        <v>6</v>
      </c>
      <c r="C110" s="6" t="s">
        <v>13</v>
      </c>
      <c r="D110" s="6" t="s">
        <v>18</v>
      </c>
      <c r="E110" s="20" t="s">
        <v>211</v>
      </c>
      <c r="F110" s="20">
        <v>200</v>
      </c>
      <c r="G110" s="18">
        <f>1058000-37030</f>
        <v>1020970</v>
      </c>
    </row>
    <row r="111" spans="1:7" s="3" customFormat="1" ht="116.25" customHeight="1">
      <c r="A111" s="22" t="s">
        <v>217</v>
      </c>
      <c r="B111" s="8" t="s">
        <v>6</v>
      </c>
      <c r="C111" s="6" t="s">
        <v>13</v>
      </c>
      <c r="D111" s="6" t="s">
        <v>18</v>
      </c>
      <c r="E111" s="20" t="s">
        <v>212</v>
      </c>
      <c r="F111" s="20">
        <v>200</v>
      </c>
      <c r="G111" s="18">
        <f>1058000-5290</f>
        <v>1052710</v>
      </c>
    </row>
    <row r="112" spans="1:7" s="3" customFormat="1" ht="113.25" customHeight="1">
      <c r="A112" s="22" t="s">
        <v>218</v>
      </c>
      <c r="B112" s="8" t="s">
        <v>6</v>
      </c>
      <c r="C112" s="6" t="s">
        <v>13</v>
      </c>
      <c r="D112" s="6" t="s">
        <v>18</v>
      </c>
      <c r="E112" s="20" t="s">
        <v>213</v>
      </c>
      <c r="F112" s="20">
        <v>200</v>
      </c>
      <c r="G112" s="18">
        <f>1058000-195730</f>
        <v>862270</v>
      </c>
    </row>
    <row r="113" spans="1:7" s="3" customFormat="1" ht="114.75" customHeight="1">
      <c r="A113" s="22" t="s">
        <v>219</v>
      </c>
      <c r="B113" s="8" t="s">
        <v>6</v>
      </c>
      <c r="C113" s="6" t="s">
        <v>13</v>
      </c>
      <c r="D113" s="6" t="s">
        <v>18</v>
      </c>
      <c r="E113" s="20" t="s">
        <v>214</v>
      </c>
      <c r="F113" s="20">
        <v>200</v>
      </c>
      <c r="G113" s="18">
        <f>1058000-248630</f>
        <v>809370</v>
      </c>
    </row>
    <row r="114" spans="1:7" s="3" customFormat="1" ht="117" customHeight="1">
      <c r="A114" s="22" t="s">
        <v>220</v>
      </c>
      <c r="B114" s="8" t="s">
        <v>6</v>
      </c>
      <c r="C114" s="6" t="s">
        <v>13</v>
      </c>
      <c r="D114" s="6" t="s">
        <v>18</v>
      </c>
      <c r="E114" s="20" t="s">
        <v>215</v>
      </c>
      <c r="F114" s="20">
        <v>200</v>
      </c>
      <c r="G114" s="18">
        <f>1058000-195730</f>
        <v>862270</v>
      </c>
    </row>
    <row r="115" spans="1:7" ht="57.75" customHeight="1">
      <c r="A115" s="19" t="s">
        <v>30</v>
      </c>
      <c r="B115" s="6" t="s">
        <v>6</v>
      </c>
      <c r="C115" s="6" t="s">
        <v>19</v>
      </c>
      <c r="D115" s="6" t="s">
        <v>19</v>
      </c>
      <c r="E115" s="20" t="s">
        <v>29</v>
      </c>
      <c r="F115" s="20">
        <v>600</v>
      </c>
      <c r="G115" s="18">
        <f>33440+40600</f>
        <v>74040</v>
      </c>
    </row>
    <row r="116" spans="1:7" ht="58.5" customHeight="1">
      <c r="A116" s="21" t="s">
        <v>24</v>
      </c>
      <c r="B116" s="6" t="s">
        <v>6</v>
      </c>
      <c r="C116" s="6" t="s">
        <v>19</v>
      </c>
      <c r="D116" s="6" t="s">
        <v>19</v>
      </c>
      <c r="E116" s="20" t="s">
        <v>31</v>
      </c>
      <c r="F116" s="20">
        <v>600</v>
      </c>
      <c r="G116" s="18">
        <f>5280</f>
        <v>5280</v>
      </c>
    </row>
    <row r="117" spans="1:7" ht="78" customHeight="1">
      <c r="A117" s="22" t="s">
        <v>26</v>
      </c>
      <c r="B117" s="6" t="s">
        <v>6</v>
      </c>
      <c r="C117" s="6" t="s">
        <v>16</v>
      </c>
      <c r="D117" s="6" t="s">
        <v>10</v>
      </c>
      <c r="E117" s="20" t="s">
        <v>34</v>
      </c>
      <c r="F117" s="20">
        <v>600</v>
      </c>
      <c r="G117" s="18">
        <f>17969159.38+629176.57+58822.04+919756.28</f>
        <v>19576914.27</v>
      </c>
    </row>
    <row r="118" spans="1:7" ht="61.5" customHeight="1">
      <c r="A118" s="21" t="s">
        <v>74</v>
      </c>
      <c r="B118" s="6" t="s">
        <v>6</v>
      </c>
      <c r="C118" s="6" t="s">
        <v>16</v>
      </c>
      <c r="D118" s="6" t="s">
        <v>10</v>
      </c>
      <c r="E118" s="20" t="s">
        <v>32</v>
      </c>
      <c r="F118" s="20">
        <v>600</v>
      </c>
      <c r="G118" s="18">
        <f>618928-55125+35000</f>
        <v>598803</v>
      </c>
    </row>
    <row r="119" spans="1:7" ht="79.5" customHeight="1">
      <c r="A119" s="22" t="s">
        <v>91</v>
      </c>
      <c r="B119" s="6" t="s">
        <v>6</v>
      </c>
      <c r="C119" s="6" t="s">
        <v>16</v>
      </c>
      <c r="D119" s="6" t="s">
        <v>10</v>
      </c>
      <c r="E119" s="20" t="s">
        <v>92</v>
      </c>
      <c r="F119" s="20">
        <v>600</v>
      </c>
      <c r="G119" s="18">
        <f>150000</f>
        <v>150000</v>
      </c>
    </row>
    <row r="120" spans="1:7" ht="112.5" customHeight="1">
      <c r="A120" s="21" t="s">
        <v>115</v>
      </c>
      <c r="B120" s="6" t="s">
        <v>6</v>
      </c>
      <c r="C120" s="6" t="s">
        <v>16</v>
      </c>
      <c r="D120" s="6" t="s">
        <v>10</v>
      </c>
      <c r="E120" s="20" t="s">
        <v>116</v>
      </c>
      <c r="F120" s="20">
        <v>600</v>
      </c>
      <c r="G120" s="18">
        <f>6959284-478339+468543.76</f>
        <v>6949488.76</v>
      </c>
    </row>
    <row r="121" spans="1:7" ht="115.5" customHeight="1">
      <c r="A121" s="22" t="s">
        <v>153</v>
      </c>
      <c r="B121" s="6" t="s">
        <v>6</v>
      </c>
      <c r="C121" s="6" t="s">
        <v>16</v>
      </c>
      <c r="D121" s="6" t="s">
        <v>10</v>
      </c>
      <c r="E121" s="20" t="s">
        <v>35</v>
      </c>
      <c r="F121" s="20">
        <v>600</v>
      </c>
      <c r="G121" s="18">
        <f>1121650.92</f>
        <v>1121650.92</v>
      </c>
    </row>
    <row r="122" spans="1:8" ht="78.75" customHeight="1">
      <c r="A122" s="22" t="s">
        <v>164</v>
      </c>
      <c r="B122" s="6" t="s">
        <v>6</v>
      </c>
      <c r="C122" s="6" t="s">
        <v>16</v>
      </c>
      <c r="D122" s="6" t="s">
        <v>10</v>
      </c>
      <c r="E122" s="20" t="s">
        <v>165</v>
      </c>
      <c r="F122" s="20">
        <v>600</v>
      </c>
      <c r="G122" s="18">
        <f>1328100+69900+526315.79</f>
        <v>1924315.79</v>
      </c>
      <c r="H122" s="33"/>
    </row>
    <row r="123" spans="1:8" ht="105" customHeight="1">
      <c r="A123" s="22" t="s">
        <v>286</v>
      </c>
      <c r="B123" s="6" t="s">
        <v>6</v>
      </c>
      <c r="C123" s="6" t="s">
        <v>16</v>
      </c>
      <c r="D123" s="6" t="s">
        <v>10</v>
      </c>
      <c r="E123" s="20" t="s">
        <v>285</v>
      </c>
      <c r="F123" s="20">
        <v>600</v>
      </c>
      <c r="G123" s="18">
        <v>15080</v>
      </c>
      <c r="H123" s="33"/>
    </row>
    <row r="124" spans="1:7" ht="59.25" customHeight="1">
      <c r="A124" s="22" t="s">
        <v>158</v>
      </c>
      <c r="B124" s="6" t="s">
        <v>6</v>
      </c>
      <c r="C124" s="6" t="s">
        <v>20</v>
      </c>
      <c r="D124" s="6" t="s">
        <v>10</v>
      </c>
      <c r="E124" s="20" t="s">
        <v>36</v>
      </c>
      <c r="F124" s="20">
        <v>200</v>
      </c>
      <c r="G124" s="18">
        <f>2277+525-1003.29</f>
        <v>1798.71</v>
      </c>
    </row>
    <row r="125" spans="1:7" ht="57" customHeight="1">
      <c r="A125" s="22" t="s">
        <v>67</v>
      </c>
      <c r="B125" s="6" t="s">
        <v>6</v>
      </c>
      <c r="C125" s="6" t="s">
        <v>20</v>
      </c>
      <c r="D125" s="6" t="s">
        <v>10</v>
      </c>
      <c r="E125" s="20" t="s">
        <v>36</v>
      </c>
      <c r="F125" s="20">
        <v>300</v>
      </c>
      <c r="G125" s="18">
        <f>248536.2+5271.6-1536</f>
        <v>252271.80000000002</v>
      </c>
    </row>
    <row r="126" spans="1:7" ht="96" customHeight="1">
      <c r="A126" s="21" t="s">
        <v>99</v>
      </c>
      <c r="B126" s="8" t="s">
        <v>6</v>
      </c>
      <c r="C126" s="6" t="s">
        <v>20</v>
      </c>
      <c r="D126" s="6" t="s">
        <v>18</v>
      </c>
      <c r="E126" s="20" t="s">
        <v>100</v>
      </c>
      <c r="F126" s="20">
        <v>200</v>
      </c>
      <c r="G126" s="18">
        <f>65000</f>
        <v>65000</v>
      </c>
    </row>
    <row r="127" spans="1:7" ht="60.75" customHeight="1">
      <c r="A127" s="22" t="s">
        <v>25</v>
      </c>
      <c r="B127" s="6" t="s">
        <v>6</v>
      </c>
      <c r="C127" s="6" t="s">
        <v>14</v>
      </c>
      <c r="D127" s="6" t="s">
        <v>11</v>
      </c>
      <c r="E127" s="20" t="s">
        <v>33</v>
      </c>
      <c r="F127" s="20">
        <v>200</v>
      </c>
      <c r="G127" s="18">
        <f>77000-5800</f>
        <v>71200</v>
      </c>
    </row>
    <row r="128" spans="1:7" s="39" customFormat="1" ht="58.5" customHeight="1">
      <c r="A128" s="36" t="s">
        <v>101</v>
      </c>
      <c r="B128" s="13" t="s">
        <v>102</v>
      </c>
      <c r="C128" s="13" t="s">
        <v>7</v>
      </c>
      <c r="D128" s="13" t="s">
        <v>7</v>
      </c>
      <c r="E128" s="37" t="s">
        <v>8</v>
      </c>
      <c r="F128" s="38" t="s">
        <v>9</v>
      </c>
      <c r="G128" s="14">
        <f>SUM(G129:G133)</f>
        <v>526076.1699999999</v>
      </c>
    </row>
    <row r="129" spans="1:7" s="39" customFormat="1" ht="78" customHeight="1">
      <c r="A129" s="22" t="s">
        <v>138</v>
      </c>
      <c r="B129" s="8" t="s">
        <v>102</v>
      </c>
      <c r="C129" s="6" t="s">
        <v>10</v>
      </c>
      <c r="D129" s="6" t="s">
        <v>15</v>
      </c>
      <c r="E129" s="20" t="s">
        <v>134</v>
      </c>
      <c r="F129" s="20">
        <v>200</v>
      </c>
      <c r="G129" s="18">
        <f>25000+9000</f>
        <v>34000</v>
      </c>
    </row>
    <row r="130" spans="1:7" s="39" customFormat="1" ht="115.5" customHeight="1">
      <c r="A130" s="21" t="s">
        <v>139</v>
      </c>
      <c r="B130" s="8" t="s">
        <v>102</v>
      </c>
      <c r="C130" s="6" t="s">
        <v>10</v>
      </c>
      <c r="D130" s="6" t="s">
        <v>15</v>
      </c>
      <c r="E130" s="20" t="s">
        <v>135</v>
      </c>
      <c r="F130" s="20">
        <v>200</v>
      </c>
      <c r="G130" s="18">
        <f>90000+70000+50000</f>
        <v>210000</v>
      </c>
    </row>
    <row r="131" spans="1:7" s="39" customFormat="1" ht="60.75" customHeight="1">
      <c r="A131" s="21" t="s">
        <v>295</v>
      </c>
      <c r="B131" s="6" t="s">
        <v>102</v>
      </c>
      <c r="C131" s="6" t="s">
        <v>10</v>
      </c>
      <c r="D131" s="6" t="s">
        <v>15</v>
      </c>
      <c r="E131" s="20" t="s">
        <v>83</v>
      </c>
      <c r="F131" s="20">
        <v>200</v>
      </c>
      <c r="G131" s="18">
        <f>4400</f>
        <v>4400</v>
      </c>
    </row>
    <row r="132" spans="1:7" s="3" customFormat="1" ht="39.75" customHeight="1">
      <c r="A132" s="19" t="s">
        <v>82</v>
      </c>
      <c r="B132" s="6" t="s">
        <v>102</v>
      </c>
      <c r="C132" s="6" t="s">
        <v>10</v>
      </c>
      <c r="D132" s="6" t="s">
        <v>15</v>
      </c>
      <c r="E132" s="20" t="s">
        <v>83</v>
      </c>
      <c r="F132" s="20">
        <v>800</v>
      </c>
      <c r="G132" s="18">
        <f>70000+72076.17-4400</f>
        <v>137676.16999999998</v>
      </c>
    </row>
    <row r="133" spans="1:7" s="3" customFormat="1" ht="76.5" customHeight="1">
      <c r="A133" s="22" t="s">
        <v>43</v>
      </c>
      <c r="B133" s="8" t="s">
        <v>102</v>
      </c>
      <c r="C133" s="6" t="s">
        <v>12</v>
      </c>
      <c r="D133" s="6" t="s">
        <v>21</v>
      </c>
      <c r="E133" s="20" t="s">
        <v>44</v>
      </c>
      <c r="F133" s="20">
        <v>200</v>
      </c>
      <c r="G133" s="18">
        <f>60000+50000+30000</f>
        <v>140000</v>
      </c>
    </row>
    <row r="134" spans="1:7" s="16" customFormat="1" ht="41.25" customHeight="1">
      <c r="A134" s="36" t="s">
        <v>103</v>
      </c>
      <c r="B134" s="13" t="s">
        <v>104</v>
      </c>
      <c r="C134" s="13" t="s">
        <v>7</v>
      </c>
      <c r="D134" s="13" t="s">
        <v>7</v>
      </c>
      <c r="E134" s="37" t="s">
        <v>8</v>
      </c>
      <c r="F134" s="38" t="s">
        <v>9</v>
      </c>
      <c r="G134" s="14">
        <f>SUM(G135:G150)</f>
        <v>18206577.529999997</v>
      </c>
    </row>
    <row r="135" spans="1:10" s="3" customFormat="1" ht="91.5" customHeight="1">
      <c r="A135" s="22" t="s">
        <v>124</v>
      </c>
      <c r="B135" s="8" t="s">
        <v>104</v>
      </c>
      <c r="C135" s="6" t="s">
        <v>12</v>
      </c>
      <c r="D135" s="6" t="s">
        <v>110</v>
      </c>
      <c r="E135" s="20" t="s">
        <v>123</v>
      </c>
      <c r="F135" s="8" t="s">
        <v>109</v>
      </c>
      <c r="G135" s="18">
        <f>340000</f>
        <v>340000</v>
      </c>
      <c r="H135" s="32"/>
      <c r="J135" s="32"/>
    </row>
    <row r="136" spans="1:7" ht="96" customHeight="1">
      <c r="A136" s="21" t="s">
        <v>154</v>
      </c>
      <c r="B136" s="8" t="s">
        <v>104</v>
      </c>
      <c r="C136" s="6" t="s">
        <v>12</v>
      </c>
      <c r="D136" s="6" t="s">
        <v>16</v>
      </c>
      <c r="E136" s="20" t="s">
        <v>155</v>
      </c>
      <c r="F136" s="20">
        <v>200</v>
      </c>
      <c r="G136" s="18">
        <f>3514208.08+380014.2-162.28</f>
        <v>3894060.0000000005</v>
      </c>
    </row>
    <row r="137" spans="1:7" ht="62.25" customHeight="1">
      <c r="A137" s="21" t="s">
        <v>47</v>
      </c>
      <c r="B137" s="8" t="s">
        <v>104</v>
      </c>
      <c r="C137" s="6" t="s">
        <v>13</v>
      </c>
      <c r="D137" s="6" t="s">
        <v>10</v>
      </c>
      <c r="E137" s="20" t="s">
        <v>48</v>
      </c>
      <c r="F137" s="20">
        <v>200</v>
      </c>
      <c r="G137" s="18">
        <f>150000+129836.7+158713.75-8713.75</f>
        <v>429836.7</v>
      </c>
    </row>
    <row r="138" spans="1:7" ht="93.75" customHeight="1">
      <c r="A138" s="21" t="s">
        <v>49</v>
      </c>
      <c r="B138" s="8" t="s">
        <v>104</v>
      </c>
      <c r="C138" s="6" t="s">
        <v>13</v>
      </c>
      <c r="D138" s="6" t="s">
        <v>10</v>
      </c>
      <c r="E138" s="20" t="s">
        <v>50</v>
      </c>
      <c r="F138" s="20">
        <v>200</v>
      </c>
      <c r="G138" s="18">
        <f>1000000-55567.44-166162.18+10383.17</f>
        <v>788653.5500000002</v>
      </c>
    </row>
    <row r="139" spans="1:7" ht="59.25" customHeight="1">
      <c r="A139" s="21" t="s">
        <v>51</v>
      </c>
      <c r="B139" s="8" t="s">
        <v>104</v>
      </c>
      <c r="C139" s="6" t="s">
        <v>13</v>
      </c>
      <c r="D139" s="6" t="s">
        <v>10</v>
      </c>
      <c r="E139" s="20" t="s">
        <v>52</v>
      </c>
      <c r="F139" s="20">
        <v>200</v>
      </c>
      <c r="G139" s="18">
        <f>107179.2-11358.3</f>
        <v>95820.9</v>
      </c>
    </row>
    <row r="140" spans="1:7" ht="208.5" customHeight="1">
      <c r="A140" s="21" t="s">
        <v>97</v>
      </c>
      <c r="B140" s="8" t="s">
        <v>104</v>
      </c>
      <c r="C140" s="6" t="s">
        <v>13</v>
      </c>
      <c r="D140" s="6" t="s">
        <v>10</v>
      </c>
      <c r="E140" s="20" t="s">
        <v>98</v>
      </c>
      <c r="F140" s="20">
        <v>800</v>
      </c>
      <c r="G140" s="18">
        <f>465916.72-462673.95+663837.93</f>
        <v>667080.7</v>
      </c>
    </row>
    <row r="141" spans="1:7" ht="62.25" customHeight="1">
      <c r="A141" s="22" t="s">
        <v>85</v>
      </c>
      <c r="B141" s="8" t="s">
        <v>104</v>
      </c>
      <c r="C141" s="6" t="s">
        <v>13</v>
      </c>
      <c r="D141" s="6" t="s">
        <v>11</v>
      </c>
      <c r="E141" s="20" t="s">
        <v>87</v>
      </c>
      <c r="F141" s="20">
        <v>200</v>
      </c>
      <c r="G141" s="18">
        <f>353572+243308.48+251933.33-58500+170686+157240+177520.48+250000+397690.48+123500+110000+730073.41-45972-5296.92-119691.08-123140+100416.53</f>
        <v>2713340.71</v>
      </c>
    </row>
    <row r="142" spans="1:7" ht="114.75" customHeight="1">
      <c r="A142" s="21" t="s">
        <v>86</v>
      </c>
      <c r="B142" s="8" t="s">
        <v>104</v>
      </c>
      <c r="C142" s="6" t="s">
        <v>13</v>
      </c>
      <c r="D142" s="6" t="s">
        <v>11</v>
      </c>
      <c r="E142" s="20" t="s">
        <v>88</v>
      </c>
      <c r="F142" s="20">
        <v>200</v>
      </c>
      <c r="G142" s="18">
        <f>300000-73510.82-164378.63-17666.11+40000+45972</f>
        <v>130416.43999999999</v>
      </c>
    </row>
    <row r="143" spans="1:7" ht="96" customHeight="1">
      <c r="A143" s="21" t="s">
        <v>276</v>
      </c>
      <c r="B143" s="8" t="s">
        <v>104</v>
      </c>
      <c r="C143" s="6" t="s">
        <v>13</v>
      </c>
      <c r="D143" s="6" t="s">
        <v>11</v>
      </c>
      <c r="E143" s="20" t="s">
        <v>275</v>
      </c>
      <c r="F143" s="20">
        <v>200</v>
      </c>
      <c r="G143" s="18">
        <f>413390.31-22334.31+123140</f>
        <v>514196</v>
      </c>
    </row>
    <row r="144" spans="1:7" ht="135.75" customHeight="1">
      <c r="A144" s="21" t="s">
        <v>228</v>
      </c>
      <c r="B144" s="8" t="s">
        <v>104</v>
      </c>
      <c r="C144" s="6" t="s">
        <v>13</v>
      </c>
      <c r="D144" s="6" t="s">
        <v>11</v>
      </c>
      <c r="E144" s="20" t="s">
        <v>227</v>
      </c>
      <c r="F144" s="20">
        <v>400</v>
      </c>
      <c r="G144" s="18">
        <f>333933.34+36507.26-32759.62</f>
        <v>337680.98000000004</v>
      </c>
    </row>
    <row r="145" spans="1:7" ht="58.5" customHeight="1">
      <c r="A145" s="21" t="s">
        <v>278</v>
      </c>
      <c r="B145" s="8" t="s">
        <v>104</v>
      </c>
      <c r="C145" s="6" t="s">
        <v>13</v>
      </c>
      <c r="D145" s="6" t="s">
        <v>11</v>
      </c>
      <c r="E145" s="20" t="s">
        <v>277</v>
      </c>
      <c r="F145" s="20">
        <v>200</v>
      </c>
      <c r="G145" s="18">
        <f>4647380.1</f>
        <v>4647380.1</v>
      </c>
    </row>
    <row r="146" spans="1:7" ht="95.25" customHeight="1">
      <c r="A146" s="21" t="s">
        <v>53</v>
      </c>
      <c r="B146" s="8" t="s">
        <v>104</v>
      </c>
      <c r="C146" s="6" t="s">
        <v>13</v>
      </c>
      <c r="D146" s="6" t="s">
        <v>11</v>
      </c>
      <c r="E146" s="20" t="s">
        <v>54</v>
      </c>
      <c r="F146" s="20">
        <v>800</v>
      </c>
      <c r="G146" s="18">
        <f>2400000</f>
        <v>2400000</v>
      </c>
    </row>
    <row r="147" spans="1:7" ht="58.5" customHeight="1">
      <c r="A147" s="23" t="s">
        <v>252</v>
      </c>
      <c r="B147" s="8" t="s">
        <v>104</v>
      </c>
      <c r="C147" s="6" t="s">
        <v>13</v>
      </c>
      <c r="D147" s="6" t="s">
        <v>11</v>
      </c>
      <c r="E147" s="20" t="s">
        <v>250</v>
      </c>
      <c r="F147" s="20">
        <v>800</v>
      </c>
      <c r="G147" s="18">
        <v>50000</v>
      </c>
    </row>
    <row r="148" spans="1:7" ht="60" customHeight="1">
      <c r="A148" s="24" t="s">
        <v>253</v>
      </c>
      <c r="B148" s="47" t="s">
        <v>104</v>
      </c>
      <c r="C148" s="25" t="s">
        <v>13</v>
      </c>
      <c r="D148" s="25" t="s">
        <v>11</v>
      </c>
      <c r="E148" s="27" t="s">
        <v>251</v>
      </c>
      <c r="F148" s="27">
        <v>800</v>
      </c>
      <c r="G148" s="28">
        <v>50000</v>
      </c>
    </row>
    <row r="149" spans="1:7" ht="58.5" customHeight="1">
      <c r="A149" s="21" t="s">
        <v>112</v>
      </c>
      <c r="B149" s="8" t="s">
        <v>104</v>
      </c>
      <c r="C149" s="6" t="s">
        <v>13</v>
      </c>
      <c r="D149" s="6" t="s">
        <v>18</v>
      </c>
      <c r="E149" s="20" t="s">
        <v>111</v>
      </c>
      <c r="F149" s="20">
        <v>200</v>
      </c>
      <c r="G149" s="18">
        <f>430803+272419.25-84006.45-1362.1</f>
        <v>617853.7000000001</v>
      </c>
    </row>
    <row r="150" spans="1:7" ht="78.75" customHeight="1">
      <c r="A150" s="21" t="s">
        <v>230</v>
      </c>
      <c r="B150" s="8" t="s">
        <v>104</v>
      </c>
      <c r="C150" s="6" t="s">
        <v>13</v>
      </c>
      <c r="D150" s="6" t="s">
        <v>18</v>
      </c>
      <c r="E150" s="20" t="s">
        <v>229</v>
      </c>
      <c r="F150" s="20">
        <v>200</v>
      </c>
      <c r="G150" s="18">
        <f>410566.67+119691.08</f>
        <v>530257.75</v>
      </c>
    </row>
    <row r="151" spans="1:7" s="16" customFormat="1" ht="37.5" customHeight="1">
      <c r="A151" s="40" t="s">
        <v>170</v>
      </c>
      <c r="B151" s="37">
        <v>810</v>
      </c>
      <c r="C151" s="13" t="s">
        <v>7</v>
      </c>
      <c r="D151" s="13" t="s">
        <v>7</v>
      </c>
      <c r="E151" s="13" t="s">
        <v>8</v>
      </c>
      <c r="F151" s="13" t="s">
        <v>9</v>
      </c>
      <c r="G151" s="41">
        <f>SUM(G152:G156)</f>
        <v>3207743.21</v>
      </c>
    </row>
    <row r="152" spans="1:7" ht="115.5" customHeight="1">
      <c r="A152" s="22" t="s">
        <v>231</v>
      </c>
      <c r="B152" s="20">
        <v>810</v>
      </c>
      <c r="C152" s="6" t="s">
        <v>10</v>
      </c>
      <c r="D152" s="6" t="s">
        <v>11</v>
      </c>
      <c r="E152" s="20" t="s">
        <v>60</v>
      </c>
      <c r="F152" s="20">
        <v>100</v>
      </c>
      <c r="G152" s="42">
        <f>1021096.46+23229.95+63425.77</f>
        <v>1107752.18</v>
      </c>
    </row>
    <row r="153" spans="1:7" ht="112.5" customHeight="1">
      <c r="A153" s="22" t="s">
        <v>172</v>
      </c>
      <c r="B153" s="20">
        <v>810</v>
      </c>
      <c r="C153" s="6" t="s">
        <v>10</v>
      </c>
      <c r="D153" s="6" t="s">
        <v>18</v>
      </c>
      <c r="E153" s="20" t="s">
        <v>61</v>
      </c>
      <c r="F153" s="20">
        <v>100</v>
      </c>
      <c r="G153" s="42">
        <f>1544660.77+7522.98+32425.6+33139.49</f>
        <v>1617748.84</v>
      </c>
    </row>
    <row r="154" spans="1:7" ht="75.75" customHeight="1">
      <c r="A154" s="22" t="s">
        <v>173</v>
      </c>
      <c r="B154" s="20">
        <v>810</v>
      </c>
      <c r="C154" s="6" t="s">
        <v>10</v>
      </c>
      <c r="D154" s="6" t="s">
        <v>18</v>
      </c>
      <c r="E154" s="20" t="s">
        <v>61</v>
      </c>
      <c r="F154" s="20">
        <v>200</v>
      </c>
      <c r="G154" s="42">
        <f>239674.96+24249.79</f>
        <v>263924.75</v>
      </c>
    </row>
    <row r="155" spans="1:7" ht="75.75" customHeight="1">
      <c r="A155" s="22" t="s">
        <v>157</v>
      </c>
      <c r="B155" s="20">
        <v>810</v>
      </c>
      <c r="C155" s="6" t="s">
        <v>10</v>
      </c>
      <c r="D155" s="6" t="s">
        <v>15</v>
      </c>
      <c r="E155" s="20" t="s">
        <v>156</v>
      </c>
      <c r="F155" s="20">
        <v>200</v>
      </c>
      <c r="G155" s="42">
        <f>241191.04-59842.6</f>
        <v>181348.44</v>
      </c>
    </row>
    <row r="156" spans="1:7" ht="39.75" customHeight="1">
      <c r="A156" s="22" t="s">
        <v>93</v>
      </c>
      <c r="B156" s="20">
        <v>810</v>
      </c>
      <c r="C156" s="6" t="s">
        <v>10</v>
      </c>
      <c r="D156" s="6" t="s">
        <v>15</v>
      </c>
      <c r="E156" s="20" t="s">
        <v>94</v>
      </c>
      <c r="F156" s="20">
        <v>800</v>
      </c>
      <c r="G156" s="18">
        <f>31840+5129</f>
        <v>36969</v>
      </c>
    </row>
    <row r="157" spans="1:7" s="16" customFormat="1" ht="27.75" customHeight="1">
      <c r="A157" s="51" t="s">
        <v>23</v>
      </c>
      <c r="B157" s="52"/>
      <c r="C157" s="52"/>
      <c r="D157" s="52"/>
      <c r="E157" s="52"/>
      <c r="F157" s="53"/>
      <c r="G157" s="14">
        <f>G29+G151+G134+G128</f>
        <v>131052708.28999996</v>
      </c>
    </row>
    <row r="158" spans="1:7" s="16" customFormat="1" ht="27.75" customHeight="1">
      <c r="A158" s="43"/>
      <c r="B158" s="43"/>
      <c r="C158" s="43"/>
      <c r="D158" s="43"/>
      <c r="E158" s="43"/>
      <c r="F158" s="43"/>
      <c r="G158" s="44" t="s">
        <v>181</v>
      </c>
    </row>
    <row r="159" spans="1:8" s="16" customFormat="1" ht="27.75" customHeight="1">
      <c r="A159" s="43"/>
      <c r="B159" s="43"/>
      <c r="C159" s="43"/>
      <c r="D159" s="43"/>
      <c r="E159" s="43"/>
      <c r="F159" s="43"/>
      <c r="G159" s="44"/>
      <c r="H159" s="3"/>
    </row>
    <row r="160" spans="2:7" ht="18.75">
      <c r="B160" s="1"/>
      <c r="C160" s="1"/>
      <c r="D160" s="1"/>
      <c r="E160" s="1"/>
      <c r="F160" s="1"/>
      <c r="G160" s="45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  <row r="219" spans="2:6" ht="18.75">
      <c r="B219" s="1"/>
      <c r="C219" s="1"/>
      <c r="D219" s="1"/>
      <c r="E219" s="1"/>
      <c r="F219" s="1"/>
    </row>
    <row r="220" spans="2:6" ht="18.75">
      <c r="B220" s="1"/>
      <c r="C220" s="1"/>
      <c r="D220" s="1"/>
      <c r="E220" s="1"/>
      <c r="F220" s="1"/>
    </row>
    <row r="221" spans="2:6" ht="18.75">
      <c r="B221" s="1"/>
      <c r="C221" s="1"/>
      <c r="D221" s="1"/>
      <c r="E221" s="1"/>
      <c r="F221" s="1"/>
    </row>
    <row r="222" spans="2:6" ht="18.75">
      <c r="B222" s="1"/>
      <c r="C222" s="1"/>
      <c r="D222" s="1"/>
      <c r="E222" s="1"/>
      <c r="F222" s="1"/>
    </row>
    <row r="223" spans="2:6" ht="18.75">
      <c r="B223" s="1"/>
      <c r="C223" s="1"/>
      <c r="D223" s="1"/>
      <c r="E223" s="1"/>
      <c r="F223" s="1"/>
    </row>
    <row r="224" spans="2:6" ht="18.75">
      <c r="B224" s="1"/>
      <c r="C224" s="1"/>
      <c r="D224" s="1"/>
      <c r="E224" s="1"/>
      <c r="F224" s="1"/>
    </row>
    <row r="225" spans="2:6" ht="18.75">
      <c r="B225" s="1"/>
      <c r="C225" s="1"/>
      <c r="D225" s="1"/>
      <c r="E225" s="1"/>
      <c r="F225" s="1"/>
    </row>
    <row r="226" spans="2:6" ht="18.75">
      <c r="B226" s="1"/>
      <c r="C226" s="1"/>
      <c r="D226" s="1"/>
      <c r="E226" s="1"/>
      <c r="F226" s="1"/>
    </row>
    <row r="227" spans="2:6" ht="18.75">
      <c r="B227" s="1"/>
      <c r="C227" s="1"/>
      <c r="D227" s="1"/>
      <c r="E227" s="1"/>
      <c r="F227" s="1"/>
    </row>
    <row r="228" spans="2:6" ht="18.75">
      <c r="B228" s="1"/>
      <c r="C228" s="1"/>
      <c r="D228" s="1"/>
      <c r="E228" s="1"/>
      <c r="F228" s="1"/>
    </row>
    <row r="229" spans="2:6" ht="18.75">
      <c r="B229" s="1"/>
      <c r="C229" s="1"/>
      <c r="D229" s="1"/>
      <c r="E229" s="1"/>
      <c r="F229" s="1"/>
    </row>
    <row r="230" spans="2:6" ht="18.75"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  <row r="233" spans="2:6" ht="18.75">
      <c r="B233" s="1"/>
      <c r="C233" s="1"/>
      <c r="D233" s="1"/>
      <c r="E233" s="1"/>
      <c r="F233" s="1"/>
    </row>
    <row r="234" spans="2:6" ht="18.75">
      <c r="B234" s="1"/>
      <c r="C234" s="1"/>
      <c r="D234" s="1"/>
      <c r="E234" s="1"/>
      <c r="F234" s="1"/>
    </row>
    <row r="235" spans="2:6" ht="18.75">
      <c r="B235" s="1"/>
      <c r="C235" s="1"/>
      <c r="D235" s="1"/>
      <c r="E235" s="1"/>
      <c r="F235" s="1"/>
    </row>
    <row r="236" spans="2:6" ht="18.75">
      <c r="B236" s="1"/>
      <c r="C236" s="1"/>
      <c r="D236" s="1"/>
      <c r="E236" s="1"/>
      <c r="F236" s="1"/>
    </row>
    <row r="237" spans="2:6" ht="18.75">
      <c r="B237" s="1"/>
      <c r="C237" s="1"/>
      <c r="D237" s="1"/>
      <c r="E237" s="1"/>
      <c r="F237" s="1"/>
    </row>
    <row r="238" spans="2:6" ht="18.75">
      <c r="B238" s="1"/>
      <c r="C238" s="1"/>
      <c r="D238" s="1"/>
      <c r="E238" s="1"/>
      <c r="F238" s="1"/>
    </row>
    <row r="239" spans="2:6" ht="18.75">
      <c r="B239" s="1"/>
      <c r="C239" s="1"/>
      <c r="D239" s="1"/>
      <c r="E239" s="1"/>
      <c r="F239" s="1"/>
    </row>
    <row r="240" spans="2:6" ht="18.75">
      <c r="B240" s="1"/>
      <c r="C240" s="1"/>
      <c r="D240" s="1"/>
      <c r="E240" s="1"/>
      <c r="F240" s="1"/>
    </row>
    <row r="241" spans="2:6" ht="18.75">
      <c r="B241" s="1"/>
      <c r="C241" s="1"/>
      <c r="D241" s="1"/>
      <c r="E241" s="1"/>
      <c r="F241" s="1"/>
    </row>
    <row r="242" spans="2:6" ht="18.75">
      <c r="B242" s="1"/>
      <c r="C242" s="1"/>
      <c r="D242" s="1"/>
      <c r="E242" s="1"/>
      <c r="F242" s="1"/>
    </row>
    <row r="243" spans="2:6" ht="18.75">
      <c r="B243" s="1"/>
      <c r="C243" s="1"/>
      <c r="D243" s="1"/>
      <c r="E243" s="1"/>
      <c r="F243" s="1"/>
    </row>
  </sheetData>
  <sheetProtection/>
  <mergeCells count="22">
    <mergeCell ref="A13:G13"/>
    <mergeCell ref="A14:G14"/>
    <mergeCell ref="A15:G15"/>
    <mergeCell ref="A16:G16"/>
    <mergeCell ref="A17:G17"/>
    <mergeCell ref="A19:G19"/>
    <mergeCell ref="A18:G18"/>
    <mergeCell ref="A21:G21"/>
    <mergeCell ref="A23:G23"/>
    <mergeCell ref="A20:G20"/>
    <mergeCell ref="A22:G22"/>
    <mergeCell ref="A157:F157"/>
    <mergeCell ref="A25:G25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2023-12-25T11:31:56Z</dcterms:modified>
  <cp:category/>
  <cp:version/>
  <cp:contentType/>
  <cp:contentStatus/>
</cp:coreProperties>
</file>