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<sst xmlns="http://schemas.openxmlformats.org/spreadsheetml/2006/main" count="81" uniqueCount="81">
  <si>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</si>
  <si>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</si>
  <si>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</si>
  <si>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</si>
  <si>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</si>
  <si>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</si>
  <si>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</si>
  <si>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</si>
  <si>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</si>
  <si>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</si>
  <si>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</si>
  <si>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</si>
  <si>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</si>
  <si>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</si>
  <si>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</si>
  <si>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</si>
  <si>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</si>
  <si>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</si>
  <si>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</si>
  <si>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</si>
  <si>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</si>
  <si>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</si>
  <si>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</si>
  <si>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</si>
  <si>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</si>
  <si>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</si>
  <si>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</si>
  <si>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</si>
  <si>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</si>
  <si>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</si>
  <si>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</si>
  <si>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</si>
  <si>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</si>
  <si>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</si>
  <si>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</si>
  <si>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</si>
  <si>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</si>
  <si>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</si>
  <si>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</si>
  <si>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</si>
  <si>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</si>
  <si>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</si>
  <si>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</si>
  <si>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</si>
  <si>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</si>
  <si>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</si>
  <si>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</si>
  <si>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</si>
  <si>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</si>
  <si>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</si>
  <si>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</si>
  <si>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</si>
  <si>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</si>
  <si>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</si>
  <si>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</si>
  <si>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</si>
  <si>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</si>
  <si>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</si>
  <si>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</si>
  <si>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</si>
  <si>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</si>
  <si>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</si>
  <si>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</si>
  <si>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</si>
  <si>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</si>
  <si>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</si>
  <si>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t>0705</t>
  </si>
  <si>
    <t>Профессиональная подготовка, переподготовка и повышение квалификации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</si>
  <si>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</si>
  <si>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</si>
  <si>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</si>
  <si>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</si>
  <si>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</si>
  <si>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</si>
  <si>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</si>
  <si>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</si>
  <si>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</si>
  <si>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7</t>
  </si>
  <si>
    <t>"Приложение № 10</t>
  </si>
  <si>
    <t>"</t>
  </si>
  <si>
    <t>от 24.09.2021 № 57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</si>
</sst>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2" fillId="0" borderId="12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5" ht="18.75">
      <c r="A1" s="34" t="s">
        <v>77</v>
      </c>
      <c r="B1" s="34"/>
      <c r="C1" s="34"/>
      <c r="D1" s="34"/>
      <c r="E1" s="34"/>
    </row>
    <row r="2" spans="1:5" ht="18.75">
      <c r="A2" s="34" t="s">
        <v>71</v>
      </c>
      <c r="B2" s="34"/>
      <c r="C2" s="34"/>
      <c r="D2" s="34"/>
      <c r="E2" s="34"/>
    </row>
    <row r="3" spans="1:5" ht="18.75">
      <c r="A3" s="34" t="s">
        <v>72</v>
      </c>
      <c r="B3" s="34"/>
      <c r="C3" s="34"/>
      <c r="D3" s="34"/>
      <c r="E3" s="34"/>
    </row>
    <row r="4" spans="1:5" ht="18.75">
      <c r="A4" s="34" t="s">
        <v>73</v>
      </c>
      <c r="B4" s="34"/>
      <c r="C4" s="34"/>
      <c r="D4" s="34"/>
      <c r="E4" s="34"/>
    </row>
    <row r="5" spans="1:5" ht="75.75" customHeight="1">
      <c r="A5" s="35" t="s">
        <v>74</v>
      </c>
      <c r="B5" s="35"/>
      <c r="C5" s="35"/>
      <c r="D5" s="35"/>
      <c r="E5" s="35"/>
    </row>
    <row r="6" spans="1:5" ht="18.75">
      <c r="A6" s="34" t="s">
        <v>75</v>
      </c>
      <c r="B6" s="34"/>
      <c r="C6" s="34"/>
      <c r="D6" s="34"/>
      <c r="E6" s="34"/>
    </row>
    <row r="7" spans="1:5" ht="18.75">
      <c r="A7" s="34" t="s">
        <v>76</v>
      </c>
      <c r="B7" s="34"/>
      <c r="C7" s="34"/>
      <c r="D7" s="34"/>
      <c r="E7" s="34"/>
    </row>
    <row r="8" spans="1:5" ht="18.75">
      <c r="A8" s="34" t="s">
        <v>80</v>
      </c>
      <c r="B8" s="34"/>
      <c r="C8" s="34"/>
      <c r="D8" s="34"/>
      <c r="E8" s="34"/>
    </row>
    <row r="9" spans="1:2" ht="18.75">
      <c r="A9" s="3"/>
      <c r="B9" s="3"/>
    </row>
    <row r="10" spans="1:5" ht="18.75">
      <c r="A10" s="30" t="s">
        <v>78</v>
      </c>
      <c r="B10" s="30"/>
      <c r="C10" s="30"/>
      <c r="D10" s="30"/>
      <c r="E10" s="30"/>
    </row>
    <row r="11" spans="1:5" ht="18.75">
      <c r="A11" s="30" t="s">
        <v>52</v>
      </c>
      <c r="B11" s="30"/>
      <c r="C11" s="30"/>
      <c r="D11" s="30"/>
      <c r="E11" s="30"/>
    </row>
    <row r="12" spans="1:5" ht="18.75">
      <c r="A12" s="30" t="s">
        <v>17</v>
      </c>
      <c r="B12" s="30"/>
      <c r="C12" s="30"/>
      <c r="D12" s="30"/>
      <c r="E12" s="30"/>
    </row>
    <row r="13" spans="1:5" ht="18.75">
      <c r="A13" s="30" t="s">
        <v>18</v>
      </c>
      <c r="B13" s="30"/>
      <c r="C13" s="30"/>
      <c r="D13" s="30"/>
      <c r="E13" s="30"/>
    </row>
    <row r="14" spans="1:5" ht="18.75">
      <c r="A14" s="30" t="s">
        <v>19</v>
      </c>
      <c r="B14" s="30"/>
      <c r="C14" s="30"/>
      <c r="D14" s="30"/>
      <c r="E14" s="30"/>
    </row>
    <row r="15" spans="1:5" ht="75" customHeight="1">
      <c r="A15" s="29" t="s">
        <v>65</v>
      </c>
      <c r="B15" s="29"/>
      <c r="C15" s="29"/>
      <c r="D15" s="29"/>
      <c r="E15" s="29"/>
    </row>
    <row r="16" spans="1:5" ht="20.25" customHeight="1">
      <c r="A16" s="30" t="s">
        <v>70</v>
      </c>
      <c r="B16" s="30"/>
      <c r="C16" s="30"/>
      <c r="D16" s="30"/>
      <c r="E16" s="30"/>
    </row>
    <row r="17" ht="18.75">
      <c r="A17" s="4"/>
    </row>
    <row r="18" spans="1:5" ht="57.75" customHeight="1">
      <c r="A18" s="28" t="s">
        <v>63</v>
      </c>
      <c r="B18" s="28"/>
      <c r="C18" s="28"/>
      <c r="D18" s="28"/>
      <c r="E18" s="28"/>
    </row>
    <row r="19" spans="1:5" s="8" customFormat="1" ht="24" customHeight="1">
      <c r="A19" s="5"/>
      <c r="B19" s="6"/>
      <c r="C19" s="7"/>
      <c r="D19" s="7"/>
      <c r="E19" s="7"/>
    </row>
    <row r="20" spans="1:5" ht="19.5" customHeight="1">
      <c r="A20" s="31" t="s">
        <v>0</v>
      </c>
      <c r="B20" s="32" t="s">
        <v>1</v>
      </c>
      <c r="C20" s="31" t="s">
        <v>2</v>
      </c>
      <c r="D20" s="31"/>
      <c r="E20" s="31"/>
    </row>
    <row r="21" spans="1:5" ht="18.75" customHeight="1">
      <c r="A21" s="31"/>
      <c r="B21" s="33"/>
      <c r="C21" s="11" t="s">
        <v>53</v>
      </c>
      <c r="D21" s="11" t="s">
        <v>54</v>
      </c>
      <c r="E21" s="11" t="s">
        <v>64</v>
      </c>
    </row>
    <row r="22" spans="1:5" ht="18.75">
      <c r="A22" s="9">
        <v>1</v>
      </c>
      <c r="B22" s="10">
        <v>2</v>
      </c>
      <c r="C22" s="11">
        <v>3</v>
      </c>
      <c r="D22" s="11">
        <v>4</v>
      </c>
      <c r="E22" s="11">
        <v>5</v>
      </c>
    </row>
    <row r="23" spans="1:5" s="15" customFormat="1" ht="20.25" customHeight="1">
      <c r="A23" s="12" t="s">
        <v>12</v>
      </c>
      <c r="B23" s="13" t="s">
        <v>40</v>
      </c>
      <c r="C23" s="14">
        <f>SUM(C24:C28)</f>
        <v>7603175.6899999995</v>
      </c>
      <c r="D23" s="14">
        <f>SUM(D24:D28)</f>
        <v>7971659.05</v>
      </c>
      <c r="E23" s="14">
        <f>SUM(E24:E28)</f>
        <v>7971659.05</v>
      </c>
    </row>
    <row r="24" spans="1:5" s="20" customFormat="1" ht="57.75" customHeight="1">
      <c r="A24" s="16" t="s">
        <v>13</v>
      </c>
      <c r="B24" s="17" t="s">
        <v>3</v>
      </c>
      <c r="C24" s="18">
        <f>762667.02+7626.67</f>
        <v>770293.6900000001</v>
      </c>
      <c r="D24" s="18">
        <f>731884.6</f>
        <v>731884.6</v>
      </c>
      <c r="E24" s="19">
        <f>731884.6</f>
        <v>731884.6</v>
      </c>
    </row>
    <row r="25" spans="1:5" ht="75">
      <c r="A25" s="16" t="s">
        <v>14</v>
      </c>
      <c r="B25" s="17" t="s">
        <v>39</v>
      </c>
      <c r="C25" s="18">
        <f>1218333.24+484466+5173.08+11235.75</f>
        <v>1719208.07</v>
      </c>
      <c r="D25" s="18">
        <f>1172083.85+484466</f>
        <v>1656549.85</v>
      </c>
      <c r="E25" s="19">
        <f>1172083.85+484466</f>
        <v>1656549.85</v>
      </c>
    </row>
    <row r="26" spans="1:5" ht="75">
      <c r="A26" s="16" t="s">
        <v>68</v>
      </c>
      <c r="B26" s="17" t="s">
        <v>69</v>
      </c>
      <c r="C26" s="18">
        <v>3600</v>
      </c>
      <c r="D26" s="18">
        <v>0</v>
      </c>
      <c r="E26" s="19">
        <v>0</v>
      </c>
    </row>
    <row r="27" spans="1:5" ht="18.75">
      <c r="A27" s="16" t="s">
        <v>15</v>
      </c>
      <c r="B27" s="17" t="s">
        <v>4</v>
      </c>
      <c r="C27" s="18">
        <f>300000-35000-35713.32-30000-27674.47</f>
        <v>171612.21</v>
      </c>
      <c r="D27" s="18">
        <f>300000</f>
        <v>300000</v>
      </c>
      <c r="E27" s="19">
        <f>300000</f>
        <v>300000</v>
      </c>
    </row>
    <row r="28" spans="1:5" ht="18.75">
      <c r="A28" s="16" t="s">
        <v>16</v>
      </c>
      <c r="B28" s="17" t="s">
        <v>41</v>
      </c>
      <c r="C28" s="18">
        <f>100000+3343095.88+135278+1500+200000+2502486.34+25000+90000+9000+200000+100000+70000+30000+29708.3-592320.9-40536.2+1190048.83+639208.17-300000-180000-1389629.24+50000-152336-46005.47+110000+1840+30000+80000-76168-23002.73+50000-1531744.8-2000+30000+196039.54-2000-1750+1750+6000-6000+11000+50000+50000-50000</f>
        <v>4938461.719999999</v>
      </c>
      <c r="D28" s="18">
        <f>100000+3315406.3+135278+1500+100000+25000+90000+9000+300000+70000+29708.3+30000+1077332</f>
        <v>5283224.6</v>
      </c>
      <c r="E28" s="19">
        <f>100000+3315406.3+135278+1500+100000+25000+90000+9000+300000+70000+29708.3+30000+1077332</f>
        <v>5283224.6</v>
      </c>
    </row>
    <row r="29" spans="1:5" ht="56.25">
      <c r="A29" s="12" t="s">
        <v>20</v>
      </c>
      <c r="B29" s="13" t="s">
        <v>42</v>
      </c>
      <c r="C29" s="14">
        <f>SUM(C30:C32)</f>
        <v>487205</v>
      </c>
      <c r="D29" s="14">
        <f>SUM(D30:D32)</f>
        <v>373500</v>
      </c>
      <c r="E29" s="14">
        <f>SUM(E30:E32)</f>
        <v>373500</v>
      </c>
    </row>
    <row r="30" spans="1:5" s="20" customFormat="1" ht="23.25" customHeight="1">
      <c r="A30" s="16" t="s">
        <v>21</v>
      </c>
      <c r="B30" s="17" t="s">
        <v>61</v>
      </c>
      <c r="C30" s="18">
        <f>12000</f>
        <v>12000</v>
      </c>
      <c r="D30" s="18">
        <f>12000</f>
        <v>12000</v>
      </c>
      <c r="E30" s="19">
        <f>12000</f>
        <v>12000</v>
      </c>
    </row>
    <row r="31" spans="1:5" ht="76.5" customHeight="1">
      <c r="A31" s="16" t="s">
        <v>22</v>
      </c>
      <c r="B31" s="17" t="s">
        <v>62</v>
      </c>
      <c r="C31" s="18">
        <f>261500-13675-52620</f>
        <v>195205</v>
      </c>
      <c r="D31" s="18">
        <f>211500</f>
        <v>211500</v>
      </c>
      <c r="E31" s="19">
        <f>211500</f>
        <v>211500</v>
      </c>
    </row>
    <row r="32" spans="1:5" ht="56.25">
      <c r="A32" s="16" t="s">
        <v>36</v>
      </c>
      <c r="B32" s="17" t="s">
        <v>37</v>
      </c>
      <c r="C32" s="18">
        <f>100000+180000</f>
        <v>280000</v>
      </c>
      <c r="D32" s="18">
        <f>150000</f>
        <v>150000</v>
      </c>
      <c r="E32" s="19">
        <f>150000</f>
        <v>150000</v>
      </c>
    </row>
    <row r="33" spans="1:5" ht="23.25" customHeight="1">
      <c r="A33" s="12" t="s">
        <v>23</v>
      </c>
      <c r="B33" s="13" t="s">
        <v>43</v>
      </c>
      <c r="C33" s="14">
        <f>SUM(C34:C37)</f>
        <v>47851660.970000006</v>
      </c>
      <c r="D33" s="14">
        <f>SUM(D34:D37)</f>
        <v>21573765.560000002</v>
      </c>
      <c r="E33" s="14">
        <f>SUM(E34:E37)</f>
        <v>16704796.53</v>
      </c>
    </row>
    <row r="34" spans="1:5" ht="23.25" customHeight="1">
      <c r="A34" s="16" t="s">
        <v>59</v>
      </c>
      <c r="B34" s="17" t="s">
        <v>60</v>
      </c>
      <c r="C34" s="18">
        <f>340000+2000</f>
        <v>342000</v>
      </c>
      <c r="D34" s="18">
        <f>0</f>
        <v>0</v>
      </c>
      <c r="E34" s="18">
        <f>0</f>
        <v>0</v>
      </c>
    </row>
    <row r="35" spans="1:5" ht="18.75">
      <c r="A35" s="16" t="s">
        <v>24</v>
      </c>
      <c r="B35" s="17" t="s">
        <v>5</v>
      </c>
      <c r="C35" s="18">
        <f>2823999.33+315822.23+71161.64</f>
        <v>3210983.2</v>
      </c>
      <c r="D35" s="18">
        <f>2000000+962549+6205.13-24063.19</f>
        <v>2944690.94</v>
      </c>
      <c r="E35" s="19">
        <f>2000000</f>
        <v>2000000</v>
      </c>
    </row>
    <row r="36" spans="1:5" ht="18.75">
      <c r="A36" s="16" t="s">
        <v>25</v>
      </c>
      <c r="B36" s="17" t="s">
        <v>44</v>
      </c>
      <c r="C36" s="18">
        <f>10050000.2+3652774.67+607207.36+1900000+3457542.49+389044+1000000+389629.24+26756+550360.67+36336+18869.8+15891+18.82-36336+450000+280000-42101-170301.14-428000+428000+21258340.8+126134+19880-267698.55-50000-81000-30000+10250+538145+89496.78+18654.82+41270-369447.71+328447.71-211532.08-11467.92+43000+75000-119421.09-22000+144121.09+132812.81</f>
        <v>44238677.77</v>
      </c>
      <c r="D36" s="18">
        <f>9076633.09+2936519.44+342600+1900000+3668511.18+389044-1777965.33+1777965.33-1158554.11+630766.91+1169822.9-386268.79</f>
        <v>18569074.62</v>
      </c>
      <c r="E36" s="19">
        <f>9076633.09+2936519.44+342600+1900000+389044</f>
        <v>14644796.53</v>
      </c>
    </row>
    <row r="37" spans="1:5" ht="37.5">
      <c r="A37" s="16" t="s">
        <v>26</v>
      </c>
      <c r="B37" s="17" t="s">
        <v>38</v>
      </c>
      <c r="C37" s="18">
        <f>60000</f>
        <v>60000</v>
      </c>
      <c r="D37" s="18">
        <f>60000</f>
        <v>60000</v>
      </c>
      <c r="E37" s="19">
        <f>60000</f>
        <v>60000</v>
      </c>
    </row>
    <row r="38" spans="1:5" ht="37.5">
      <c r="A38" s="12" t="s">
        <v>27</v>
      </c>
      <c r="B38" s="13" t="s">
        <v>45</v>
      </c>
      <c r="C38" s="14">
        <f>SUM(C39:C41)</f>
        <v>45679814.21</v>
      </c>
      <c r="D38" s="14">
        <f>SUM(D39:D41)</f>
        <v>15570329.959999999</v>
      </c>
      <c r="E38" s="14">
        <f>SUM(E39:E41)</f>
        <v>16018238.540000001</v>
      </c>
    </row>
    <row r="39" spans="1:5" ht="18.75">
      <c r="A39" s="16" t="s">
        <v>29</v>
      </c>
      <c r="B39" s="21" t="s">
        <v>31</v>
      </c>
      <c r="C39" s="18">
        <f>480000+1348056.37+100103+233625.22+60000-100000+45922.52+31718.76-60000-45138.34+0.01</f>
        <v>2094287.54</v>
      </c>
      <c r="D39" s="18">
        <f>230000+1348056.37+60000+100103+243032.65</f>
        <v>1981192.02</v>
      </c>
      <c r="E39" s="19">
        <f>230000+1348056.37+60000+100103+243032.65</f>
        <v>1981192.02</v>
      </c>
    </row>
    <row r="40" spans="1:5" ht="18.75">
      <c r="A40" s="16" t="s">
        <v>28</v>
      </c>
      <c r="B40" s="17" t="s">
        <v>6</v>
      </c>
      <c r="C40" s="18">
        <f>353572+300000+1735402.64+2400000+36000+283766.39+179950+2046131.36+1112337.02+850000+9+232984+605754.71+408685.4+1255000+78008.12+405288.17+35713.32+105138.34-136580.69-173943.26-9085.42-14492.85-71185.95+8105763+30000-105138.34</f>
        <v>20049076.960000005</v>
      </c>
      <c r="D40" s="18">
        <f>353572+300000+2400000+36000</f>
        <v>3089572</v>
      </c>
      <c r="E40" s="19">
        <f>353572+300000+2400000+36000</f>
        <v>3089572</v>
      </c>
    </row>
    <row r="41" spans="1:5" ht="18.75">
      <c r="A41" s="16" t="s">
        <v>30</v>
      </c>
      <c r="B41" s="17" t="s">
        <v>46</v>
      </c>
      <c r="C41" s="18">
        <f>200000+2273648.79+1529257+6300000+142242.06+525000+239800+200000+10005263.16+254873+220000+520030-1529257+396742.12+1998+596592+28000+45000+31301.22+16508.68-132984+152300-152300+9500+10000+214112.63-31301.22-3501.85-16508.68+136884.08-1302.86+58840+100000-1750921.16+161072.94+19440+1531744.8+575260.5-173974.68+173974.68+30680.56+43270+143787+5822.77-3667.32+54000+185000+11450+68549.37-239800-14472.4+225000+14880.07+5822.77-5822.77+41000+94000+2315.45-2700-15000+15000</f>
        <v>23536449.709999997</v>
      </c>
      <c r="D41" s="18">
        <f>200000+3093417.79+1077332+6300000+142242.06+525000+239800+254873-1077332-255766.91</f>
        <v>10499565.94</v>
      </c>
      <c r="E41" s="19">
        <f>200000+3265119.46+1077332+6300000+142242.06+525000+239800+254873-1077332+20440</f>
        <v>10947474.520000001</v>
      </c>
    </row>
    <row r="42" spans="1:5" ht="18.75">
      <c r="A42" s="12" t="s">
        <v>32</v>
      </c>
      <c r="B42" s="13" t="s">
        <v>7</v>
      </c>
      <c r="C42" s="14">
        <f>SUM(C44+C43)</f>
        <v>60720</v>
      </c>
      <c r="D42" s="14">
        <f>SUM(D44+D43)</f>
        <v>38720</v>
      </c>
      <c r="E42" s="14">
        <f>SUM(E44+E43)</f>
        <v>38720</v>
      </c>
    </row>
    <row r="43" spans="1:5" ht="42" customHeight="1">
      <c r="A43" s="16" t="s">
        <v>66</v>
      </c>
      <c r="B43" s="22" t="s">
        <v>67</v>
      </c>
      <c r="C43" s="18">
        <f>2000+2000+18000</f>
        <v>22000</v>
      </c>
      <c r="D43" s="18">
        <v>0</v>
      </c>
      <c r="E43" s="18">
        <v>0</v>
      </c>
    </row>
    <row r="44" spans="1:5" ht="18.75">
      <c r="A44" s="16" t="s">
        <v>33</v>
      </c>
      <c r="B44" s="17" t="s">
        <v>8</v>
      </c>
      <c r="C44" s="18">
        <f>33440+5280</f>
        <v>38720</v>
      </c>
      <c r="D44" s="18">
        <f>33440+5280</f>
        <v>38720</v>
      </c>
      <c r="E44" s="19">
        <f>33440+5280</f>
        <v>38720</v>
      </c>
    </row>
    <row r="45" spans="1:5" ht="18.75">
      <c r="A45" s="12" t="s">
        <v>34</v>
      </c>
      <c r="B45" s="13" t="s">
        <v>47</v>
      </c>
      <c r="C45" s="14">
        <f>C46</f>
        <v>26008556.88</v>
      </c>
      <c r="D45" s="14">
        <f>D46</f>
        <v>19328174.51</v>
      </c>
      <c r="E45" s="14">
        <f>E46</f>
        <v>18919374.51</v>
      </c>
    </row>
    <row r="46" spans="1:5" ht="18.75">
      <c r="A46" s="16" t="s">
        <v>35</v>
      </c>
      <c r="B46" s="17" t="s">
        <v>48</v>
      </c>
      <c r="C46" s="18">
        <f>16560366.69+618928+150000+4637651+1121650.92+227549.52+813623+85053.38+180000-113.99+1613848.36</f>
        <v>26008556.88</v>
      </c>
      <c r="D46" s="18">
        <f>17262402.51+318928+150000+1596844</f>
        <v>19328174.51</v>
      </c>
      <c r="E46" s="19">
        <f>17262402.51+318928+150000+1596844-408800</f>
        <v>18919374.51</v>
      </c>
    </row>
    <row r="47" spans="1:5" ht="18.75">
      <c r="A47" s="12">
        <v>1000</v>
      </c>
      <c r="B47" s="13" t="s">
        <v>49</v>
      </c>
      <c r="C47" s="14">
        <f>SUM(C48:C49)</f>
        <v>315661.1</v>
      </c>
      <c r="D47" s="14">
        <f>SUM(D48:D49)</f>
        <v>1736068.19</v>
      </c>
      <c r="E47" s="14">
        <f>SUM(E48:E49)</f>
        <v>1736068.19</v>
      </c>
    </row>
    <row r="48" spans="1:5" ht="18.75">
      <c r="A48" s="16">
        <v>1001</v>
      </c>
      <c r="B48" s="17" t="s">
        <v>9</v>
      </c>
      <c r="C48" s="18">
        <f>208000+40536.2</f>
        <v>248536.2</v>
      </c>
      <c r="D48" s="18">
        <f>208000</f>
        <v>208000</v>
      </c>
      <c r="E48" s="19">
        <f>208000</f>
        <v>208000</v>
      </c>
    </row>
    <row r="49" spans="1:5" ht="18.75">
      <c r="A49" s="16">
        <v>1003</v>
      </c>
      <c r="B49" s="17" t="s">
        <v>50</v>
      </c>
      <c r="C49" s="18">
        <f>1061628.19+401440+65000+59464.7-59464.7-9500-1061628.19-401440-23375.1+15000+20000</f>
        <v>67124.9</v>
      </c>
      <c r="D49" s="18">
        <f>1061628.19+466440</f>
        <v>1528068.19</v>
      </c>
      <c r="E49" s="19">
        <f>1061628.19+466440</f>
        <v>1528068.19</v>
      </c>
    </row>
    <row r="50" spans="1:5" ht="18.75">
      <c r="A50" s="12">
        <v>1100</v>
      </c>
      <c r="B50" s="13" t="s">
        <v>10</v>
      </c>
      <c r="C50" s="14">
        <f>C51</f>
        <v>74684.55</v>
      </c>
      <c r="D50" s="14">
        <f>D51</f>
        <v>235840</v>
      </c>
      <c r="E50" s="14">
        <f>E51</f>
        <v>235840</v>
      </c>
    </row>
    <row r="51" spans="1:5" ht="18.75">
      <c r="A51" s="16">
        <v>1102</v>
      </c>
      <c r="B51" s="17" t="s">
        <v>11</v>
      </c>
      <c r="C51" s="18">
        <f>77000+158840+1052631.58-52631.58-158840-1000000-2315.45</f>
        <v>74684.55</v>
      </c>
      <c r="D51" s="18">
        <f>77000+158840</f>
        <v>235840</v>
      </c>
      <c r="E51" s="19">
        <f>77000+158840</f>
        <v>235840</v>
      </c>
    </row>
    <row r="52" spans="1:5" s="24" customFormat="1" ht="57" customHeight="1">
      <c r="A52" s="12" t="s">
        <v>55</v>
      </c>
      <c r="B52" s="23" t="s">
        <v>57</v>
      </c>
      <c r="C52" s="14">
        <f>C53</f>
        <v>24759.48</v>
      </c>
      <c r="D52" s="14">
        <f>D53</f>
        <v>4501.62</v>
      </c>
      <c r="E52" s="14">
        <f>E53</f>
        <v>0</v>
      </c>
    </row>
    <row r="53" spans="1:5" ht="38.25" customHeight="1">
      <c r="A53" s="16" t="s">
        <v>56</v>
      </c>
      <c r="B53" s="25" t="s">
        <v>58</v>
      </c>
      <c r="C53" s="18">
        <f>30582.25-5822.77</f>
        <v>24759.48</v>
      </c>
      <c r="D53" s="18">
        <f>10706.75-6205.13</f>
        <v>4501.62</v>
      </c>
      <c r="E53" s="19">
        <f>0</f>
        <v>0</v>
      </c>
    </row>
    <row r="54" spans="1:5" ht="23.25" customHeight="1">
      <c r="A54" s="26" t="s">
        <v>51</v>
      </c>
      <c r="B54" s="27"/>
      <c r="C54" s="14">
        <f>C23+C29+C33+C38+C42+C45+C47+C50+C52</f>
        <v>128106237.88</v>
      </c>
      <c r="D54" s="14">
        <f>D23+D29+D33+D38+D42+D45+D47+D50+D52</f>
        <v>66832558.88999999</v>
      </c>
      <c r="E54" s="14">
        <f>E23+E29+E33+E38+E42+E45+E47+E50+E52</f>
        <v>61998196.81999999</v>
      </c>
    </row>
    <row r="55" spans="1:5" s="20" customFormat="1" ht="17.25" customHeight="1">
      <c r="A55" s="2"/>
      <c r="B55" s="2"/>
      <c r="C55" s="2"/>
      <c r="D55" s="2"/>
      <c r="E55" s="1" t="s">
        <v>79</v>
      </c>
    </row>
  </sheetData>
  <sheetProtection/>
  <mergeCells count="20">
    <mergeCell ref="A7:E7"/>
    <mergeCell ref="A8:E8"/>
    <mergeCell ref="A10:E10"/>
    <mergeCell ref="A11:E11"/>
    <mergeCell ref="A12:E12"/>
    <mergeCell ref="A13:E13"/>
    <mergeCell ref="A1:E1"/>
    <mergeCell ref="A2:E2"/>
    <mergeCell ref="A3:E3"/>
    <mergeCell ref="A4:E4"/>
    <mergeCell ref="A5:E5"/>
    <mergeCell ref="A6:E6"/>
    <mergeCell ref="A54:B54"/>
    <mergeCell ref="A18:E18"/>
    <mergeCell ref="A15:E15"/>
    <mergeCell ref="A16:E16"/>
    <mergeCell ref="A20:A21"/>
    <mergeCell ref="A14:E14"/>
    <mergeCell ref="B20:B21"/>
    <mergeCell ref="C20:E20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2021-09-29T06:42:00Z</dcterms:modified>
  <cp:category/>
  <cp:version/>
  <cp:contentType/>
  <cp:contentStatus/>
</cp:coreProperties>
</file>