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880" windowHeight="1144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<sst xmlns="http://schemas.openxmlformats.org/spreadsheetml/2006/main" count="261" uniqueCount="211">
  <si>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</si>
  <si>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</si>
  <si>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</si>
  <si>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</si>
  <si>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</si>
  <si>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</si>
  <si>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</si>
  <si>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</si>
  <si>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</si>
  <si>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</si>
  <si>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</si>
  <si>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</si>
  <si>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</si>
  <si>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</si>
  <si>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</si>
  <si>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</si>
  <si>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</si>
  <si>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</si>
  <si>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</si>
  <si>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</si>
  <si>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</si>
  <si>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</si>
  <si>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</si>
  <si>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</si>
  <si>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</si>
  <si>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</si>
  <si>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</si>
  <si>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</si>
  <si>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</si>
  <si>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</si>
  <si>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</si>
  <si>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</si>
  <si>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</si>
  <si>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</si>
  <si>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</si>
  <si>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</si>
  <si>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</si>
  <si>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</si>
  <si>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</si>
  <si>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</si>
  <si>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</si>
  <si>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</si>
  <si>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</si>
  <si>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</si>
  <si>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</si>
  <si>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</si>
  <si>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</si>
  <si>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</si>
  <si>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</si>
  <si>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</si>
  <si>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</si>
  <si>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</si>
  <si>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</si>
  <si>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</si>
  <si>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</si>
  <si>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</si>
  <si>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</si>
  <si>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</si>
  <si>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</si>
  <si>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</si>
  <si>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</si>
  <si>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</si>
  <si>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</si>
  <si>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</si>
  <si>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</si>
  <si>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</si>
  <si>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</si>
  <si>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</si>
  <si>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</si>
  <si>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</si>
  <si>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</si>
  <si>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</si>
  <si>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</si>
  <si>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</si>
  <si>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</si>
  <si>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</si>
  <si>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</si>
  <si>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</si>
  <si>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</si>
  <si>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</si>
  <si>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</si>
  <si>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</si>
  <si>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</si>
  <si>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</si>
  <si>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</si>
  <si>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</si>
  <si>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</si>
  <si>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</si>
  <si>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</si>
  <si>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</si>
  <si>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</si>
  <si>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</si>
  <si>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</si>
  <si>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</si>
  <si>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</si>
  <si>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</si>
  <si>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</si>
  <si>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</si>
  <si>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</si>
  <si>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</si>
  <si>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</si>
  <si>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</si>
  <si>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</si>
  <si>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</si>
  <si>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</si>
  <si>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</si>
  <si>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</si>
  <si>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</si>
  <si>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</si>
  <si>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</si>
  <si>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</si>
  <si>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</si>
  <si>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</si>
  <si>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</si>
  <si>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</si>
  <si>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</si>
  <si>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</si>
  <si>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</si>
  <si>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</si>
  <si>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</si>
  <si>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</si>
  <si>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</si>
  <si>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</si>
  <si>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</si>
  <si>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</si>
  <si>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</si>
  <si>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</si>
  <si>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</si>
  <si>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</si>
  <si>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</si>
  <si>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</si>
  <si>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</si>
  <si>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</si>
  <si>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</si>
  <si>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</si>
  <si>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</si>
  <si>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</si>
  <si>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</si>
  <si>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</si>
  <si>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</si>
  <si>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</si>
  <si>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</si>
  <si>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</si>
  <si>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</si>
  <si>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</si>
  <si>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</si>
  <si>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</si>
  <si>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</si>
  <si>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</si>
  <si>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</si>
  <si>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</si>
  <si>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</si>
  <si>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</si>
  <si>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</si>
  <si>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</si>
  <si>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</si>
  <si>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</si>
  <si>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</si>
  <si>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</si>
  <si>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</si>
  <si>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</si>
  <si>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</si>
  <si>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</si>
  <si>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</si>
  <si>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</si>
  <si>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</si>
  <si>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</si>
  <si>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</si>
  <si>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</si>
  <si>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</si>
  <si>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</si>
  <si>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</si>
  <si>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</si>
  <si>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</si>
  <si>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</si>
  <si>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</si>
  <si>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</si>
  <si>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</si>
  <si>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</si>
  <si>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</si>
  <si>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</si>
  <si>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</si>
  <si>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</si>
  <si>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</si>
  <si>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</si>
  <si>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</si>
  <si>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</si>
  <si>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</si>
  <si>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</si>
  <si>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</si>
  <si>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</si>
  <si>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</si>
  <si>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</si>
  <si>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</si>
  <si>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</si>
  <si>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</si>
  <si>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</si>
  <si>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</si>
  <si>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</si>
  <si>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</si>
  <si>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</si>
  <si>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</si>
  <si>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</si>
  <si>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</si>
  <si>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</si>
  <si>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</si>
  <si>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</si>
  <si>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</si>
  <si>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</si>
  <si>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</si>
  <si>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от 30.12.2022 № 162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</si>
</sst>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PageLayoutView="0" workbookViewId="0" topLeftCell="A1">
      <selection activeCell="C8" sqref="C8:E8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63" t="s">
        <v>179</v>
      </c>
      <c r="D1" s="63"/>
      <c r="E1" s="63"/>
    </row>
    <row r="2" spans="3:5" ht="18.75">
      <c r="C2" s="63" t="s">
        <v>169</v>
      </c>
      <c r="D2" s="63"/>
      <c r="E2" s="63"/>
    </row>
    <row r="3" spans="3:5" ht="18.75">
      <c r="C3" s="63" t="s">
        <v>170</v>
      </c>
      <c r="D3" s="63"/>
      <c r="E3" s="63"/>
    </row>
    <row r="4" spans="3:5" ht="18.75">
      <c r="C4" s="63" t="s">
        <v>180</v>
      </c>
      <c r="D4" s="63"/>
      <c r="E4" s="63"/>
    </row>
    <row r="5" spans="3:5" ht="18.75">
      <c r="C5" s="63" t="s">
        <v>181</v>
      </c>
      <c r="D5" s="63"/>
      <c r="E5" s="63"/>
    </row>
    <row r="6" spans="3:5" ht="18.75">
      <c r="C6" s="63" t="s">
        <v>170</v>
      </c>
      <c r="D6" s="63"/>
      <c r="E6" s="63"/>
    </row>
    <row r="7" spans="3:5" ht="18.75">
      <c r="C7" s="63" t="s">
        <v>184</v>
      </c>
      <c r="D7" s="63"/>
      <c r="E7" s="63"/>
    </row>
    <row r="8" spans="3:5" ht="18.75">
      <c r="C8" s="63" t="s">
        <v>182</v>
      </c>
      <c r="D8" s="63"/>
      <c r="E8" s="63"/>
    </row>
    <row r="9" spans="3:5" ht="18.75">
      <c r="C9" s="63" t="s">
        <v>172</v>
      </c>
      <c r="D9" s="63"/>
      <c r="E9" s="63"/>
    </row>
    <row r="10" spans="3:5" ht="18.75">
      <c r="C10" s="63" t="s">
        <v>185</v>
      </c>
      <c r="D10" s="63"/>
      <c r="E10" s="63"/>
    </row>
    <row r="11" spans="3:5" ht="18.75">
      <c r="C11" s="64" t="s">
        <v>210</v>
      </c>
      <c r="D11" s="63"/>
      <c r="E11" s="63"/>
    </row>
    <row r="13" spans="3:5" ht="18.75">
      <c r="C13" s="63" t="s">
        <v>183</v>
      </c>
      <c r="D13" s="63"/>
      <c r="E13" s="63"/>
    </row>
    <row r="14" spans="3:5" ht="18.75">
      <c r="C14" s="63" t="s">
        <v>169</v>
      </c>
      <c r="D14" s="63"/>
      <c r="E14" s="63"/>
    </row>
    <row r="15" spans="3:5" ht="18.75">
      <c r="C15" s="63" t="s">
        <v>170</v>
      </c>
      <c r="D15" s="63"/>
      <c r="E15" s="63"/>
    </row>
    <row r="16" spans="3:5" ht="18.75">
      <c r="C16" s="63" t="s">
        <v>171</v>
      </c>
      <c r="D16" s="63"/>
      <c r="E16" s="63"/>
    </row>
    <row r="17" spans="3:5" ht="18.75">
      <c r="C17" s="63" t="s">
        <v>170</v>
      </c>
      <c r="D17" s="63"/>
      <c r="E17" s="63"/>
    </row>
    <row r="18" spans="3:5" ht="18.75">
      <c r="C18" s="63" t="s">
        <v>172</v>
      </c>
      <c r="D18" s="63"/>
      <c r="E18" s="63"/>
    </row>
    <row r="19" spans="3:5" ht="18.75">
      <c r="C19" s="63" t="s">
        <v>173</v>
      </c>
      <c r="D19" s="63"/>
      <c r="E19" s="63"/>
    </row>
    <row r="20" spans="3:5" ht="18.75">
      <c r="C20" s="64" t="s">
        <v>178</v>
      </c>
      <c r="D20" s="64"/>
      <c r="E20" s="64"/>
    </row>
    <row r="21" spans="3:5" ht="18.75">
      <c r="C21" s="43"/>
      <c r="D21" s="43"/>
      <c r="E21" s="43"/>
    </row>
    <row r="22" spans="3:5" ht="18.75">
      <c r="C22" s="63" t="s">
        <v>175</v>
      </c>
      <c r="D22" s="63"/>
      <c r="E22" s="63"/>
    </row>
    <row r="23" spans="3:5" ht="18.75">
      <c r="C23" s="43"/>
      <c r="D23" s="43"/>
      <c r="E23" s="43"/>
    </row>
    <row r="24" spans="1:5" ht="36.75" customHeight="1">
      <c r="A24" s="65" t="s">
        <v>176</v>
      </c>
      <c r="B24" s="65"/>
      <c r="C24" s="65"/>
      <c r="D24" s="65"/>
      <c r="E24" s="65"/>
    </row>
    <row r="25" spans="1:5" ht="19.5" customHeight="1">
      <c r="A25" s="66"/>
      <c r="B25" s="66"/>
      <c r="C25" s="66"/>
      <c r="D25" s="66"/>
      <c r="E25" s="66"/>
    </row>
    <row r="26" spans="1:5" ht="42.75" customHeight="1">
      <c r="A26" s="57" t="s">
        <v>174</v>
      </c>
      <c r="B26" s="59" t="s">
        <v>24</v>
      </c>
      <c r="C26" s="60" t="s">
        <v>167</v>
      </c>
      <c r="D26" s="61"/>
      <c r="E26" s="62"/>
    </row>
    <row r="27" spans="1:5" ht="34.5" customHeight="1">
      <c r="A27" s="58"/>
      <c r="B27" s="59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C30+C32+C34+C51+C73+C76+C78+C83+C86+C71</f>
        <v>80300289.85</v>
      </c>
      <c r="D29" s="42">
        <f>D30+D32+D34+D51+D73+D76+D78+D83+D86+D71</f>
        <v>71302413.96000001</v>
      </c>
      <c r="E29" s="42">
        <f>E30+E32+E34+E51+E73+E76+E78+E83+E86+E71</f>
        <v>71302413.96000001</v>
      </c>
    </row>
    <row r="30" spans="1:5" ht="18.75">
      <c r="A30" s="13" t="s">
        <v>9</v>
      </c>
      <c r="B30" s="16" t="s">
        <v>10</v>
      </c>
      <c r="C30" s="22">
        <f>C31</f>
        <v>59057638.45</v>
      </c>
      <c r="D30" s="22">
        <f>D31</f>
        <v>59015548.71</v>
      </c>
      <c r="E30" s="22">
        <f>E31</f>
        <v>59015548.71</v>
      </c>
    </row>
    <row r="31" spans="1:5" ht="18.75">
      <c r="A31" s="32" t="s">
        <v>200</v>
      </c>
      <c r="B31" s="11" t="s">
        <v>11</v>
      </c>
      <c r="C31" s="25">
        <f>58989557.15+4501.62-22040.16-11000+26919.63+69700.21</f>
        <v>59057638.45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5890998.4</v>
      </c>
      <c r="D32" s="15">
        <f>D33</f>
        <v>4565000</v>
      </c>
      <c r="E32" s="15">
        <f>E33</f>
        <v>4565000</v>
      </c>
    </row>
    <row r="33" spans="1:5" ht="56.25">
      <c r="A33" s="23" t="s">
        <v>201</v>
      </c>
      <c r="B33" s="24" t="s">
        <v>42</v>
      </c>
      <c r="C33" s="17">
        <f>4565000+347269.87+416356.13+562372.4</f>
        <v>5890998.4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5820021.67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2286037.25+343579.17+525000+9996.04+200139.41+837000+237906.9+34174.77</f>
        <v>4473833.54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330955.48-330955.48-19702.55-5124.74+2598.95-39.82</f>
        <v>-22268.16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26</v>
      </c>
      <c r="B49" s="24" t="s">
        <v>43</v>
      </c>
      <c r="C49" s="9">
        <f>7078.86-97.89</f>
        <v>6980.969999999999</v>
      </c>
      <c r="D49" s="9">
        <v>0</v>
      </c>
      <c r="E49" s="37">
        <v>0</v>
      </c>
    </row>
    <row r="50" spans="1:5" ht="57" customHeight="1">
      <c r="A50" s="45" t="s">
        <v>203</v>
      </c>
      <c r="B50" s="24" t="s">
        <v>177</v>
      </c>
      <c r="C50" s="9">
        <f>2036157.64-200000-200139.41-240505.85-34037.06</f>
        <v>1361475.3199999998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1729009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204</v>
      </c>
      <c r="B52" s="11" t="s">
        <v>44</v>
      </c>
      <c r="C52" s="25">
        <f>1278000+41714.5+367579.01+41715.49</f>
        <v>1729009</v>
      </c>
      <c r="D52" s="25">
        <v>1278000</v>
      </c>
      <c r="E52" s="37">
        <v>1278000</v>
      </c>
    </row>
    <row r="53" spans="1:5" ht="75">
      <c r="A53" s="32" t="s">
        <v>205</v>
      </c>
      <c r="B53" s="11" t="s">
        <v>45</v>
      </c>
      <c r="C53" s="18">
        <f>10000-8000-2000</f>
        <v>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1729009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5" ht="112.5">
      <c r="A71" s="13" t="s">
        <v>121</v>
      </c>
      <c r="B71" s="14" t="s">
        <v>209</v>
      </c>
      <c r="C71" s="54">
        <f>C72</f>
        <v>310.97</v>
      </c>
      <c r="D71" s="54">
        <f>D72</f>
        <v>0</v>
      </c>
      <c r="E71" s="54">
        <f>E72</f>
        <v>0</v>
      </c>
    </row>
    <row r="72" spans="1:5" ht="75">
      <c r="A72" s="53" t="s">
        <v>145</v>
      </c>
      <c r="B72" s="19" t="s">
        <v>148</v>
      </c>
      <c r="C72" s="18">
        <f>233.31+77.66</f>
        <v>310.97</v>
      </c>
      <c r="D72" s="18">
        <v>0</v>
      </c>
      <c r="E72" s="37">
        <v>0</v>
      </c>
    </row>
    <row r="73" spans="1:7" ht="93.75">
      <c r="A73" s="13" t="s">
        <v>15</v>
      </c>
      <c r="B73" s="16" t="s">
        <v>46</v>
      </c>
      <c r="C73" s="22">
        <f>SUM(C74:C75)</f>
        <v>5178819.26</v>
      </c>
      <c r="D73" s="42">
        <f>SUM(D74:D75)</f>
        <v>1557328</v>
      </c>
      <c r="E73" s="42">
        <f>SUM(E74:E75)</f>
        <v>1557328</v>
      </c>
      <c r="F73" s="7"/>
      <c r="G73" s="7"/>
    </row>
    <row r="74" spans="1:5" ht="187.5">
      <c r="A74" s="32" t="s">
        <v>16</v>
      </c>
      <c r="B74" s="19" t="s">
        <v>47</v>
      </c>
      <c r="C74" s="25">
        <f>2447470.32+407301.79+77475.78+15677.16+2062.15+128295.1+109000+18047.21+718748.29+549676.81+598666.91+61397.74</f>
        <v>5133819.26</v>
      </c>
      <c r="D74" s="25">
        <v>1557328</v>
      </c>
      <c r="E74" s="25">
        <v>1557328</v>
      </c>
    </row>
    <row r="75" spans="1:5" ht="187.5">
      <c r="A75" s="48" t="s">
        <v>191</v>
      </c>
      <c r="B75" s="19" t="s">
        <v>192</v>
      </c>
      <c r="C75" s="25">
        <f>15000+15000+15000</f>
        <v>45000</v>
      </c>
      <c r="D75" s="25">
        <v>0</v>
      </c>
      <c r="E75" s="25">
        <v>0</v>
      </c>
    </row>
    <row r="76" spans="1:5" ht="37.5">
      <c r="A76" s="13" t="s">
        <v>17</v>
      </c>
      <c r="B76" s="16" t="s">
        <v>27</v>
      </c>
      <c r="C76" s="22">
        <f>C77</f>
        <v>280988.89</v>
      </c>
      <c r="D76" s="22">
        <f>D77</f>
        <v>151000</v>
      </c>
      <c r="E76" s="22">
        <f>E77</f>
        <v>151000</v>
      </c>
    </row>
    <row r="77" spans="1:5" ht="37.5">
      <c r="A77" s="32" t="s">
        <v>206</v>
      </c>
      <c r="B77" s="11" t="s">
        <v>48</v>
      </c>
      <c r="C77" s="9">
        <f>151000+41526.49+10196.73+34452.53+2830.3+42282.84-1300</f>
        <v>280988.89</v>
      </c>
      <c r="D77" s="9">
        <v>151000</v>
      </c>
      <c r="E77" s="9">
        <v>151000</v>
      </c>
    </row>
    <row r="78" spans="1:5" ht="75">
      <c r="A78" s="13" t="s">
        <v>18</v>
      </c>
      <c r="B78" s="14" t="s">
        <v>49</v>
      </c>
      <c r="C78" s="22">
        <f>C79+C80</f>
        <v>1015683.23</v>
      </c>
      <c r="D78" s="22">
        <f>D79+D80</f>
        <v>269000</v>
      </c>
      <c r="E78" s="22">
        <f>E79+E80</f>
        <v>269000</v>
      </c>
    </row>
    <row r="79" spans="1:5" ht="37.5">
      <c r="A79" s="32" t="s">
        <v>23</v>
      </c>
      <c r="B79" s="19" t="s">
        <v>50</v>
      </c>
      <c r="C79" s="9">
        <f>259000+40000</f>
        <v>299000</v>
      </c>
      <c r="D79" s="9">
        <v>259000</v>
      </c>
      <c r="E79" s="9">
        <v>259000</v>
      </c>
    </row>
    <row r="80" spans="1:5" ht="37.5">
      <c r="A80" s="32" t="s">
        <v>31</v>
      </c>
      <c r="B80" s="11" t="s">
        <v>51</v>
      </c>
      <c r="C80" s="17">
        <f>10000+16166.08+37727.24+367457.4+132684.73+81202.95+62769.89+8674.94</f>
        <v>716683.23</v>
      </c>
      <c r="D80" s="17">
        <v>10000</v>
      </c>
      <c r="E80" s="17">
        <v>10000</v>
      </c>
    </row>
    <row r="81" spans="1:5" ht="75" hidden="1">
      <c r="A81" s="26" t="s">
        <v>123</v>
      </c>
      <c r="B81" s="11" t="s">
        <v>120</v>
      </c>
      <c r="C81" s="17">
        <v>0</v>
      </c>
      <c r="D81" s="17">
        <v>0</v>
      </c>
      <c r="E81" s="37">
        <v>0</v>
      </c>
    </row>
    <row r="82" spans="1:5" ht="75" hidden="1">
      <c r="A82" s="26" t="s">
        <v>155</v>
      </c>
      <c r="B82" s="11" t="s">
        <v>120</v>
      </c>
      <c r="C82" s="17">
        <v>0</v>
      </c>
      <c r="D82" s="17">
        <v>0</v>
      </c>
      <c r="E82" s="37">
        <v>0</v>
      </c>
    </row>
    <row r="83" spans="1:5" ht="56.25">
      <c r="A83" s="13" t="s">
        <v>19</v>
      </c>
      <c r="B83" s="16" t="s">
        <v>52</v>
      </c>
      <c r="C83" s="22">
        <f>SUM(C84:C85)</f>
        <v>820182.3800000001</v>
      </c>
      <c r="D83" s="42">
        <f>SUM(D84:D85)</f>
        <v>270000</v>
      </c>
      <c r="E83" s="42">
        <f>SUM(E84:E85)</f>
        <v>270000</v>
      </c>
    </row>
    <row r="84" spans="1:5" ht="168.75">
      <c r="A84" s="32" t="s">
        <v>197</v>
      </c>
      <c r="B84" s="19" t="s">
        <v>53</v>
      </c>
      <c r="C84" s="17">
        <f>200000-90966.67-37727.24-1487.29+215308.2+232040-6274.37</f>
        <v>510892.63</v>
      </c>
      <c r="D84" s="17">
        <v>200000</v>
      </c>
      <c r="E84" s="17">
        <v>200000</v>
      </c>
    </row>
    <row r="85" spans="1:5" ht="75">
      <c r="A85" s="32" t="s">
        <v>20</v>
      </c>
      <c r="B85" s="11" t="s">
        <v>54</v>
      </c>
      <c r="C85" s="25">
        <f>70000+74800.59+1487.29+1333.67+33100+66994.09+43033.53+11719.01+6274.37+547.2</f>
        <v>309289.75000000006</v>
      </c>
      <c r="D85" s="25">
        <v>70000</v>
      </c>
      <c r="E85" s="25">
        <v>70000</v>
      </c>
    </row>
    <row r="86" spans="1:5" ht="37.5">
      <c r="A86" s="13" t="s">
        <v>21</v>
      </c>
      <c r="B86" s="16" t="s">
        <v>55</v>
      </c>
      <c r="C86" s="22">
        <f>SUM(C87:C96)</f>
        <v>506637.60000000003</v>
      </c>
      <c r="D86" s="42">
        <f>SUM(D87:D96)</f>
        <v>303500</v>
      </c>
      <c r="E86" s="42">
        <f>SUM(E87:E96)</f>
        <v>303500</v>
      </c>
    </row>
    <row r="87" spans="1:5" ht="75">
      <c r="A87" s="32" t="s">
        <v>207</v>
      </c>
      <c r="B87" s="11" t="s">
        <v>56</v>
      </c>
      <c r="C87" s="9">
        <f>137500+20630.6+0.95+1150+12500+316.8+17664.53+124900+1385.48+5000-19473.78+9890.15+1900+31287.89+1563.82</f>
        <v>346216.44</v>
      </c>
      <c r="D87" s="9">
        <v>137500</v>
      </c>
      <c r="E87" s="9">
        <v>137500</v>
      </c>
    </row>
    <row r="88" spans="1:5" ht="243.75">
      <c r="A88" s="33" t="s">
        <v>165</v>
      </c>
      <c r="B88" s="31" t="s">
        <v>166</v>
      </c>
      <c r="C88" s="9">
        <f>1000+121409.56-1000</f>
        <v>121409.56</v>
      </c>
      <c r="D88" s="9">
        <v>30000</v>
      </c>
      <c r="E88" s="9">
        <v>30000</v>
      </c>
    </row>
    <row r="89" spans="1:5" ht="131.25" hidden="1">
      <c r="A89" s="33" t="s">
        <v>156</v>
      </c>
      <c r="B89" s="31" t="s">
        <v>157</v>
      </c>
      <c r="C89" s="9">
        <f>C90</f>
        <v>0</v>
      </c>
      <c r="D89" s="9">
        <f>D90</f>
        <v>0</v>
      </c>
      <c r="E89" s="9">
        <f>E90</f>
        <v>0</v>
      </c>
    </row>
    <row r="90" spans="1:5" ht="168.75" hidden="1">
      <c r="A90" s="33" t="s">
        <v>158</v>
      </c>
      <c r="B90" s="31" t="s">
        <v>159</v>
      </c>
      <c r="C90" s="9">
        <f>SUM(C91:C92)</f>
        <v>0</v>
      </c>
      <c r="D90" s="9">
        <f>SUM(D91:D92)</f>
        <v>0</v>
      </c>
      <c r="E90" s="9">
        <f>SUM(E91:E92)</f>
        <v>0</v>
      </c>
    </row>
    <row r="91" spans="1:5" ht="168.75" hidden="1">
      <c r="A91" s="33" t="s">
        <v>160</v>
      </c>
      <c r="B91" s="31" t="s">
        <v>159</v>
      </c>
      <c r="C91" s="9">
        <v>0</v>
      </c>
      <c r="D91" s="9">
        <v>0</v>
      </c>
      <c r="E91" s="37">
        <v>0</v>
      </c>
    </row>
    <row r="92" spans="1:5" ht="168.75" hidden="1">
      <c r="A92" s="33" t="s">
        <v>161</v>
      </c>
      <c r="B92" s="31" t="s">
        <v>159</v>
      </c>
      <c r="C92" s="9">
        <v>0</v>
      </c>
      <c r="D92" s="9">
        <v>0</v>
      </c>
      <c r="E92" s="37">
        <v>0</v>
      </c>
    </row>
    <row r="93" spans="1:5" ht="37.5">
      <c r="A93" s="32" t="s">
        <v>41</v>
      </c>
      <c r="B93" s="12" t="s">
        <v>57</v>
      </c>
      <c r="C93" s="10">
        <f>42000-30000-5000+1012.3+9.72</f>
        <v>8022.02</v>
      </c>
      <c r="D93" s="10">
        <v>42000</v>
      </c>
      <c r="E93" s="10">
        <v>42000</v>
      </c>
    </row>
    <row r="94" spans="1:5" ht="105.75" customHeight="1" hidden="1">
      <c r="A94" s="33" t="s">
        <v>162</v>
      </c>
      <c r="B94" s="19" t="s">
        <v>163</v>
      </c>
      <c r="C94" s="10">
        <f>C95</f>
        <v>0</v>
      </c>
      <c r="D94" s="10">
        <f>D95</f>
        <v>0</v>
      </c>
      <c r="E94" s="10">
        <f>E95</f>
        <v>0</v>
      </c>
    </row>
    <row r="95" spans="1:5" ht="48.75" customHeight="1" hidden="1">
      <c r="A95" s="33" t="s">
        <v>164</v>
      </c>
      <c r="B95" s="19" t="s">
        <v>163</v>
      </c>
      <c r="C95" s="10">
        <v>0</v>
      </c>
      <c r="D95" s="10">
        <v>0</v>
      </c>
      <c r="E95" s="38">
        <v>0</v>
      </c>
    </row>
    <row r="96" spans="1:5" ht="48.75" customHeight="1">
      <c r="A96" s="40" t="s">
        <v>208</v>
      </c>
      <c r="B96" s="19" t="s">
        <v>168</v>
      </c>
      <c r="C96" s="10">
        <f>104000-90000-5000-5994.42+7000+16200+4784</f>
        <v>30989.58</v>
      </c>
      <c r="D96" s="41">
        <v>94000</v>
      </c>
      <c r="E96" s="41">
        <v>94000</v>
      </c>
    </row>
    <row r="97" spans="1:5" ht="37.5">
      <c r="A97" s="13" t="s">
        <v>22</v>
      </c>
      <c r="B97" s="14" t="s">
        <v>38</v>
      </c>
      <c r="C97" s="15">
        <f>C98+C132+C136+C139</f>
        <v>538070891.8100001</v>
      </c>
      <c r="D97" s="15">
        <f>D98+D132+D136+D139</f>
        <v>255311549.47</v>
      </c>
      <c r="E97" s="15">
        <f>E98+E132+E136+E139</f>
        <v>248083655.69</v>
      </c>
    </row>
    <row r="98" spans="1:5" ht="93.75">
      <c r="A98" s="13" t="s">
        <v>28</v>
      </c>
      <c r="B98" s="14" t="s">
        <v>58</v>
      </c>
      <c r="C98" s="15">
        <f>C99+C100+C105+C106</f>
        <v>537755559.6</v>
      </c>
      <c r="D98" s="15">
        <f>D99+D100+D105+D106</f>
        <v>255311549.47</v>
      </c>
      <c r="E98" s="15">
        <f>E99+E100+E105+E106</f>
        <v>248083655.69</v>
      </c>
    </row>
    <row r="99" spans="1:6" ht="37.5">
      <c r="A99" s="44" t="s">
        <v>35</v>
      </c>
      <c r="B99" s="11" t="s">
        <v>59</v>
      </c>
      <c r="C99" s="17">
        <f>129295875.95+6512926.87+4055840+5167347+2631245.06+4830819</f>
        <v>152494053.88</v>
      </c>
      <c r="D99" s="17">
        <f>89553500+20069400</f>
        <v>109622900</v>
      </c>
      <c r="E99" s="17">
        <f>89553500+10497600</f>
        <v>100051100</v>
      </c>
      <c r="F99" s="49"/>
    </row>
    <row r="100" spans="1:5" s="6" customFormat="1" ht="56.25">
      <c r="A100" s="44" t="s">
        <v>36</v>
      </c>
      <c r="B100" s="19" t="s">
        <v>60</v>
      </c>
      <c r="C100" s="17">
        <f>26552604.64-3448165.76+18439195.5+40854795.3+21600000+54495268.82+17319612.42+3583071.88+70482+11549142.41+1187987.74+1145204.7+11425293+4209980.02+14311613-723677.74</f>
        <v>222572407.93</v>
      </c>
      <c r="D100" s="17">
        <f>17731469.7-9279210.45+92786</f>
        <v>8545045.25</v>
      </c>
      <c r="E100" s="17">
        <f>546840+10797521.87+91591</f>
        <v>11435952.87</v>
      </c>
    </row>
    <row r="101" spans="1:5" s="6" customFormat="1" ht="93.75" hidden="1">
      <c r="A101" s="44" t="s">
        <v>97</v>
      </c>
      <c r="B101" s="19" t="s">
        <v>98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4" t="s">
        <v>99</v>
      </c>
      <c r="B102" s="19" t="s">
        <v>100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4" t="s">
        <v>101</v>
      </c>
      <c r="B103" s="19" t="s">
        <v>100</v>
      </c>
      <c r="C103" s="17">
        <v>0</v>
      </c>
      <c r="D103" s="17">
        <v>0</v>
      </c>
      <c r="E103" s="38">
        <v>0</v>
      </c>
    </row>
    <row r="104" spans="1:5" ht="37.5" hidden="1">
      <c r="A104" s="44" t="s">
        <v>109</v>
      </c>
      <c r="B104" s="19" t="s">
        <v>61</v>
      </c>
      <c r="C104" s="17">
        <v>0</v>
      </c>
      <c r="D104" s="17">
        <v>0</v>
      </c>
      <c r="E104" s="38">
        <v>0</v>
      </c>
    </row>
    <row r="105" spans="1:5" ht="37.5">
      <c r="A105" s="44" t="s">
        <v>37</v>
      </c>
      <c r="B105" s="11" t="s">
        <v>62</v>
      </c>
      <c r="C105" s="17">
        <f>134282295.76-500263.24+109803.79+1448371.58-1999872.32</f>
        <v>133340335.57000002</v>
      </c>
      <c r="D105" s="17">
        <f>127963734.13-3497.91</f>
        <v>127960236.22</v>
      </c>
      <c r="E105" s="17">
        <f>125125987.31+2834087.51</f>
        <v>127960074.82000001</v>
      </c>
    </row>
    <row r="106" spans="1:5" ht="18.75">
      <c r="A106" s="21" t="s">
        <v>63</v>
      </c>
      <c r="B106" s="11" t="s">
        <v>64</v>
      </c>
      <c r="C106" s="17">
        <f>8436960+12752157.22+366833.4+46565.95+3600+15296.66+911400+40875+4198856.4+7676.99+2568540.6</f>
        <v>29348762.219999995</v>
      </c>
      <c r="D106" s="17">
        <f>8803793.4+234360+46565.95+3600+15296.66+54499.99+25252</f>
        <v>9183368</v>
      </c>
      <c r="E106" s="17">
        <f>8124480+132739.95+3600+295956.06+54499.99+25252</f>
        <v>8636528</v>
      </c>
    </row>
    <row r="107" spans="1:5" ht="131.25" hidden="1">
      <c r="A107" s="21" t="s">
        <v>65</v>
      </c>
      <c r="B107" s="11" t="s">
        <v>66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67</v>
      </c>
      <c r="B108" s="11" t="s">
        <v>68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69</v>
      </c>
      <c r="B109" s="11" t="s">
        <v>68</v>
      </c>
      <c r="C109" s="17">
        <v>0</v>
      </c>
      <c r="D109" s="17">
        <v>0</v>
      </c>
      <c r="E109" s="34"/>
    </row>
    <row r="110" spans="1:5" ht="93.75" hidden="1">
      <c r="A110" s="21" t="s">
        <v>87</v>
      </c>
      <c r="B110" s="11" t="s">
        <v>88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89</v>
      </c>
      <c r="B111" s="11" t="s">
        <v>90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91</v>
      </c>
      <c r="B112" s="11" t="s">
        <v>92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93</v>
      </c>
      <c r="B113" s="11" t="s">
        <v>92</v>
      </c>
      <c r="C113" s="17">
        <v>0</v>
      </c>
      <c r="D113" s="17">
        <v>0</v>
      </c>
      <c r="E113" s="34"/>
    </row>
    <row r="114" spans="1:5" ht="48.75" customHeight="1" hidden="1">
      <c r="A114" s="20" t="s">
        <v>70</v>
      </c>
      <c r="B114" s="16" t="s">
        <v>71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72</v>
      </c>
      <c r="B115" s="11" t="s">
        <v>73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74</v>
      </c>
      <c r="B116" s="11" t="s">
        <v>75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76</v>
      </c>
      <c r="B117" s="11" t="s">
        <v>75</v>
      </c>
      <c r="C117" s="17">
        <v>0</v>
      </c>
      <c r="D117" s="17">
        <v>0</v>
      </c>
      <c r="E117" s="34"/>
    </row>
    <row r="118" spans="1:5" ht="131.25" hidden="1">
      <c r="A118" s="20" t="s">
        <v>77</v>
      </c>
      <c r="B118" s="16" t="s">
        <v>78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79</v>
      </c>
      <c r="B119" s="11" t="s">
        <v>80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81</v>
      </c>
      <c r="B120" s="11" t="s">
        <v>82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83</v>
      </c>
      <c r="B121" s="11" t="s">
        <v>84</v>
      </c>
      <c r="C121" s="17">
        <v>0</v>
      </c>
      <c r="D121" s="17">
        <v>0</v>
      </c>
      <c r="E121" s="34"/>
    </row>
    <row r="122" spans="1:5" ht="0.75" customHeight="1" hidden="1">
      <c r="A122" s="21" t="s">
        <v>85</v>
      </c>
      <c r="B122" s="11" t="s">
        <v>86</v>
      </c>
      <c r="C122" s="17">
        <v>0</v>
      </c>
      <c r="D122" s="17">
        <v>0</v>
      </c>
      <c r="E122" s="34"/>
    </row>
    <row r="123" spans="1:5" ht="42" customHeight="1" hidden="1">
      <c r="A123" s="20" t="s">
        <v>112</v>
      </c>
      <c r="B123" s="16" t="s">
        <v>113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72</v>
      </c>
      <c r="B124" s="11" t="s">
        <v>111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74</v>
      </c>
      <c r="B125" s="11" t="s">
        <v>110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76</v>
      </c>
      <c r="B126" s="11" t="s">
        <v>110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114</v>
      </c>
      <c r="B127" s="16" t="s">
        <v>78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79</v>
      </c>
      <c r="B128" s="11" t="s">
        <v>115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81</v>
      </c>
      <c r="B129" s="11" t="s">
        <v>82</v>
      </c>
      <c r="C129" s="17">
        <f>SUM(C130:C131)</f>
        <v>0</v>
      </c>
      <c r="D129" s="17">
        <f>SUM(D130:D131)</f>
        <v>0</v>
      </c>
      <c r="E129" s="17">
        <f>SUM(E130:E131)</f>
        <v>0</v>
      </c>
    </row>
    <row r="130" spans="1:5" ht="108" customHeight="1" hidden="1">
      <c r="A130" s="21" t="s">
        <v>83</v>
      </c>
      <c r="B130" s="11" t="s">
        <v>82</v>
      </c>
      <c r="C130" s="17">
        <v>0</v>
      </c>
      <c r="D130" s="17">
        <v>0</v>
      </c>
      <c r="E130" s="38">
        <v>0</v>
      </c>
    </row>
    <row r="131" spans="1:5" ht="96.75" customHeight="1" hidden="1">
      <c r="A131" s="21" t="s">
        <v>85</v>
      </c>
      <c r="B131" s="11" t="s">
        <v>82</v>
      </c>
      <c r="C131" s="17">
        <v>0</v>
      </c>
      <c r="D131" s="17">
        <v>0</v>
      </c>
      <c r="E131" s="38">
        <v>0</v>
      </c>
    </row>
    <row r="132" spans="1:5" ht="45.75" customHeight="1">
      <c r="A132" s="13" t="s">
        <v>70</v>
      </c>
      <c r="B132" s="16" t="s">
        <v>113</v>
      </c>
      <c r="C132" s="15">
        <f>C133</f>
        <v>101000</v>
      </c>
      <c r="D132" s="15">
        <f>D133</f>
        <v>0</v>
      </c>
      <c r="E132" s="15">
        <f>E133</f>
        <v>0</v>
      </c>
    </row>
    <row r="133" spans="1:5" ht="45.75" customHeight="1">
      <c r="A133" s="52" t="s">
        <v>72</v>
      </c>
      <c r="B133" s="11" t="s">
        <v>111</v>
      </c>
      <c r="C133" s="17">
        <f>50000+35000+16000</f>
        <v>101000</v>
      </c>
      <c r="D133" s="17">
        <v>0</v>
      </c>
      <c r="E133" s="17">
        <v>0</v>
      </c>
    </row>
    <row r="134" spans="1:5" ht="241.5" customHeight="1">
      <c r="A134" s="20" t="s">
        <v>193</v>
      </c>
      <c r="B134" s="16" t="s">
        <v>194</v>
      </c>
      <c r="C134" s="15">
        <f>C135</f>
        <v>0</v>
      </c>
      <c r="D134" s="15">
        <f>D135</f>
        <v>0</v>
      </c>
      <c r="E134" s="15">
        <f>E135</f>
        <v>0</v>
      </c>
    </row>
    <row r="135" spans="1:5" ht="81" customHeight="1">
      <c r="A135" s="21" t="s">
        <v>196</v>
      </c>
      <c r="B135" s="11" t="s">
        <v>195</v>
      </c>
      <c r="C135" s="17">
        <v>0</v>
      </c>
      <c r="D135" s="17">
        <v>0</v>
      </c>
      <c r="E135" s="17">
        <v>0</v>
      </c>
    </row>
    <row r="136" spans="1:5" ht="189.75" customHeight="1">
      <c r="A136" s="13" t="s">
        <v>187</v>
      </c>
      <c r="B136" s="46" t="s">
        <v>188</v>
      </c>
      <c r="C136" s="15">
        <f>C137</f>
        <v>487536</v>
      </c>
      <c r="D136" s="15">
        <f>D137</f>
        <v>0</v>
      </c>
      <c r="E136" s="15">
        <f>E137</f>
        <v>0</v>
      </c>
    </row>
    <row r="137" spans="1:5" ht="189.75" customHeight="1">
      <c r="A137" s="47" t="s">
        <v>190</v>
      </c>
      <c r="B137" s="31" t="s">
        <v>189</v>
      </c>
      <c r="C137" s="17">
        <v>487536</v>
      </c>
      <c r="D137" s="17">
        <v>0</v>
      </c>
      <c r="E137" s="17">
        <v>0</v>
      </c>
    </row>
    <row r="138" spans="1:5" ht="189.75" customHeight="1">
      <c r="A138" s="50" t="s">
        <v>198</v>
      </c>
      <c r="B138" s="31" t="s">
        <v>199</v>
      </c>
      <c r="C138" s="17">
        <v>487536</v>
      </c>
      <c r="D138" s="17">
        <v>0</v>
      </c>
      <c r="E138" s="17">
        <v>0</v>
      </c>
    </row>
    <row r="139" spans="1:5" ht="123" customHeight="1">
      <c r="A139" s="13" t="s">
        <v>77</v>
      </c>
      <c r="B139" s="16" t="s">
        <v>78</v>
      </c>
      <c r="C139" s="15">
        <f>C140</f>
        <v>-273203.79000000004</v>
      </c>
      <c r="D139" s="15">
        <f>D140</f>
        <v>0</v>
      </c>
      <c r="E139" s="15">
        <f>E140</f>
        <v>0</v>
      </c>
    </row>
    <row r="140" spans="1:5" ht="110.25" customHeight="1">
      <c r="A140" s="51" t="s">
        <v>79</v>
      </c>
      <c r="B140" s="11" t="s">
        <v>80</v>
      </c>
      <c r="C140" s="17">
        <f>-138220.6-134983.19</f>
        <v>-273203.79000000004</v>
      </c>
      <c r="D140" s="17">
        <v>0</v>
      </c>
      <c r="E140" s="17">
        <v>0</v>
      </c>
    </row>
    <row r="141" spans="1:5" ht="36" customHeight="1">
      <c r="A141" s="55" t="s">
        <v>39</v>
      </c>
      <c r="B141" s="56"/>
      <c r="C141" s="22">
        <f>C29+C97</f>
        <v>618371181.6600001</v>
      </c>
      <c r="D141" s="42">
        <f>D29+D97</f>
        <v>326613963.43</v>
      </c>
      <c r="E141" s="42">
        <f>E29+E97</f>
        <v>319386069.65</v>
      </c>
    </row>
    <row r="142" spans="4:5" ht="18.75">
      <c r="D142" s="4"/>
      <c r="E142" s="4" t="s">
        <v>186</v>
      </c>
    </row>
    <row r="146" ht="18.75">
      <c r="C146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41:B141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2023-04-11T12:58:16Z</dcterms:modified>
  <cp:category/>
  <cp:version/>
  <cp:contentType/>
  <cp:contentStatus/>
</cp:coreProperties>
</file>