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<sst xmlns="http://schemas.openxmlformats.org/spreadsheetml/2006/main" count="495" uniqueCount="406">
  <si>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</si>
  <si>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</si>
  <si>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</si>
  <si>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</si>
  <si>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</si>
  <si>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</si>
  <si>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</si>
  <si>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</si>
  <si>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</si>
  <si>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</si>
  <si>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</si>
  <si>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</si>
  <si>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</si>
  <si>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</si>
  <si>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</si>
  <si>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</si>
  <si>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</si>
  <si>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</si>
  <si>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</si>
  <si>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</si>
  <si>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</si>
  <si>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</si>
  <si>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</si>
  <si>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</si>
  <si>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</si>
  <si>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</si>
  <si>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</si>
  <si>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</si>
  <si>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</si>
  <si>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</si>
  <si>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</si>
  <si>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</si>
  <si>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</si>
  <si>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</si>
  <si>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</si>
  <si>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</si>
  <si>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</si>
  <si>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</si>
  <si>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</si>
  <si>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</si>
  <si>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</si>
  <si>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</si>
  <si>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</si>
  <si>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</si>
  <si>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</si>
  <si>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</si>
  <si>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</si>
  <si>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</si>
  <si>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</si>
  <si>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</si>
  <si>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</si>
  <si>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</si>
  <si>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</si>
  <si>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</si>
  <si>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</si>
  <si>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</si>
  <si>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</si>
  <si>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</si>
  <si>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</si>
  <si>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</si>
  <si>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</si>
  <si>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</si>
  <si>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</si>
  <si>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</si>
  <si>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</si>
  <si>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</si>
  <si>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</si>
  <si>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</si>
  <si>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</si>
  <si>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</si>
  <si>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</si>
  <si>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</si>
  <si>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</si>
  <si>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</si>
  <si>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</si>
  <si>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</si>
  <si>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</si>
  <si>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</si>
  <si>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</si>
  <si>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</si>
  <si>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</si>
  <si>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</si>
  <si>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</si>
  <si>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</si>
  <si>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</si>
  <si>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</si>
  <si>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</si>
  <si>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</si>
  <si>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</si>
  <si>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</si>
  <si>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</si>
  <si>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</si>
  <si>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</si>
  <si>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</si>
  <si>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</si>
  <si>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</si>
  <si>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</si>
  <si>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</si>
  <si>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</si>
  <si>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</si>
  <si>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</si>
  <si>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</si>
  <si>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</si>
  <si>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</si>
  <si>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</si>
  <si>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</si>
  <si>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</si>
  <si>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</si>
  <si>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</si>
  <si>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</si>
  <si>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</si>
  <si>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</si>
  <si>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</si>
  <si>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</si>
  <si>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</si>
  <si>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</si>
  <si>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</si>
  <si>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</si>
  <si>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</si>
  <si>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</si>
  <si>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</si>
  <si>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</si>
  <si>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</si>
  <si>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</si>
  <si>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</si>
  <si>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</si>
  <si>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</si>
  <si>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</si>
  <si>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</si>
  <si>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</si>
  <si>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</si>
  <si>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</si>
  <si>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</si>
  <si>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</si>
  <si>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</si>
  <si>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</si>
  <si>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</si>
  <si>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</si>
  <si>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</si>
  <si>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</si>
  <si>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</si>
  <si>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</si>
  <si>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</si>
  <si>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</si>
  <si>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</si>
  <si>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</si>
  <si>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</si>
  <si>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</si>
  <si>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</si>
  <si>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</si>
  <si>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</si>
  <si>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</si>
  <si>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</si>
  <si>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</si>
  <si>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</si>
  <si>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</si>
  <si>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</si>
  <si>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</si>
  <si>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</si>
  <si>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</si>
  <si>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</si>
  <si>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</si>
  <si>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</si>
  <si>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</si>
  <si>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</si>
  <si>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</si>
  <si>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</si>
  <si>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</si>
  <si>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</si>
  <si>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</si>
  <si>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</si>
  <si>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</si>
  <si>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</si>
  <si>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</si>
  <si>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</si>
  <si>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</si>
  <si>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</si>
  <si>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</si>
  <si>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</si>
  <si>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</si>
  <si>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</si>
  <si>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</si>
  <si>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</si>
  <si>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</si>
  <si>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</si>
  <si>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</si>
  <si>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</si>
  <si>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</si>
  <si>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</si>
  <si>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</si>
  <si>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</si>
  <si>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</si>
  <si>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</si>
  <si>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</si>
  <si>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</si>
  <si>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</si>
  <si>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</si>
  <si>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</si>
  <si>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</si>
  <si>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</si>
  <si>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</si>
  <si>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</si>
  <si>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</si>
  <si>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</si>
  <si>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</si>
  <si>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</si>
  <si>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</si>
  <si>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</si>
  <si>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</si>
  <si>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</si>
  <si>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</si>
  <si>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</si>
  <si>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</si>
  <si>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</si>
  <si>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</si>
  <si>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</si>
  <si>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</si>
  <si>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</si>
  <si>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</si>
  <si>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</si>
  <si>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</si>
  <si>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</si>
  <si>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</si>
  <si>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</si>
  <si>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</si>
  <si>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</si>
  <si>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</si>
  <si>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</si>
  <si>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</si>
  <si>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</si>
  <si>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</si>
  <si>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</si>
  <si>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</si>
  <si>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</si>
  <si>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</si>
  <si>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</si>
  <si>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</si>
  <si>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</si>
  <si>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</si>
  <si>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</si>
  <si>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</si>
  <si>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</si>
  <si>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</si>
  <si>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</si>
  <si>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</si>
  <si>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</si>
  <si>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</si>
  <si>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</si>
  <si>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</si>
  <si>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</si>
  <si>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</si>
  <si>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</si>
  <si>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</si>
  <si>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</si>
  <si>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</si>
  <si>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</si>
  <si>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</si>
  <si>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</si>
  <si>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</si>
  <si>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</si>
  <si>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</si>
  <si>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</si>
  <si>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</si>
  <si>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</si>
  <si>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</si>
  <si>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</si>
  <si>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</si>
  <si>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</si>
  <si>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</si>
  <si>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</si>
  <si>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</si>
  <si>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</si>
  <si>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</si>
  <si>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</si>
  <si>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</si>
  <si>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</si>
  <si>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</si>
  <si>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</si>
  <si>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</si>
  <si>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</si>
  <si>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</si>
  <si>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</si>
  <si>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</si>
  <si>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</si>
  <si>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</si>
  <si>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</si>
  <si>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</si>
  <si>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</si>
  <si>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</si>
  <si>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</si>
  <si>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</si>
  <si>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</si>
  <si>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</si>
  <si>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</si>
  <si>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</si>
  <si>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</si>
  <si>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</si>
  <si>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</si>
  <si>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</si>
  <si>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</si>
  <si>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</si>
  <si>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</si>
  <si>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</si>
  <si>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</si>
  <si>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</si>
  <si>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</si>
  <si>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</si>
  <si>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</si>
  <si>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</si>
  <si>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</si>
  <si>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</si>
  <si>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</si>
  <si>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</si>
  <si>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</si>
  <si>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</si>
  <si>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</si>
  <si>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</si>
  <si>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</si>
  <si>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</si>
  <si>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</si>
  <si>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</si>
  <si>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</si>
  <si>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</si>
  <si>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</si>
  <si>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</si>
  <si>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</si>
  <si>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</si>
  <si>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</si>
  <si>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</si>
  <si>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</si>
  <si>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</si>
  <si>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</si>
  <si>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</si>
  <si>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</si>
  <si>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</si>
  <si>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</si>
  <si>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</si>
  <si>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</si>
  <si>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</si>
  <si>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</si>
  <si>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</si>
  <si>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</si>
  <si>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</si>
  <si>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</si>
  <si>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</si>
  <si>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</si>
  <si>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</si>
  <si>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</si>
  <si>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</si>
  <si>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</si>
  <si>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</si>
  <si>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</si>
  <si>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</si>
  <si>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</si>
  <si>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</si>
  <si>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</si>
  <si>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</si>
  <si>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</si>
  <si>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</si>
  <si>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</si>
  <si>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</si>
  <si>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</si>
  <si>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</si>
  <si>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</si>
  <si>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</si>
  <si>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</si>
  <si>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</si>
  <si>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</si>
  <si>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</si>
  <si>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</si>
  <si>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</si>
  <si>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</si>
  <si>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</si>
  <si>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</si>
  <si>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</si>
  <si>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</si>
  <si>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</si>
  <si>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</si>
  <si>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</si>
  <si>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</si>
  <si>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</si>
  <si>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</si>
  <si>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</si>
  <si>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</si>
  <si>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</si>
  <si>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</si>
  <si>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</si>
  <si>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</si>
  <si>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</si>
  <si>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</si>
  <si>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</si>
  <si>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</si>
  <si>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</si>
  <si>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</si>
  <si>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</si>
  <si>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</si>
  <si>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</si>
  <si>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</si>
  <si>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</si>
  <si>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</si>
  <si>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</si>
  <si>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</si>
  <si>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</si>
  <si>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</si>
  <si>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</si>
  <si>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от 26.03.2021 № 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</si>
</sst>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0" t="s">
        <v>328</v>
      </c>
      <c r="D1" s="40"/>
      <c r="E1" s="40"/>
    </row>
    <row r="2" spans="3:5" ht="18.75">
      <c r="C2" s="40" t="s">
        <v>246</v>
      </c>
      <c r="D2" s="40"/>
      <c r="E2" s="40"/>
    </row>
    <row r="3" spans="3:5" ht="18.75">
      <c r="C3" s="40" t="s">
        <v>247</v>
      </c>
      <c r="D3" s="40"/>
      <c r="E3" s="40"/>
    </row>
    <row r="4" spans="3:5" ht="18.75">
      <c r="C4" s="40" t="s">
        <v>325</v>
      </c>
      <c r="D4" s="40"/>
      <c r="E4" s="40"/>
    </row>
    <row r="5" spans="3:5" ht="18.75">
      <c r="C5" s="40" t="s">
        <v>326</v>
      </c>
      <c r="D5" s="40"/>
      <c r="E5" s="40"/>
    </row>
    <row r="6" spans="3:5" ht="18.75">
      <c r="C6" s="40" t="s">
        <v>247</v>
      </c>
      <c r="D6" s="40"/>
      <c r="E6" s="40"/>
    </row>
    <row r="7" spans="3:5" ht="18.75">
      <c r="C7" s="40" t="s">
        <v>329</v>
      </c>
      <c r="D7" s="40"/>
      <c r="E7" s="40"/>
    </row>
    <row r="8" spans="3:5" ht="18.75">
      <c r="C8" s="40" t="s">
        <v>327</v>
      </c>
      <c r="D8" s="40"/>
      <c r="E8" s="40"/>
    </row>
    <row r="9" spans="3:5" ht="18.75">
      <c r="C9" s="40" t="s">
        <v>249</v>
      </c>
      <c r="D9" s="40"/>
      <c r="E9" s="40"/>
    </row>
    <row r="10" spans="3:5" ht="18.75">
      <c r="C10" s="40" t="s">
        <v>330</v>
      </c>
      <c r="D10" s="40"/>
      <c r="E10" s="40"/>
    </row>
    <row r="11" spans="3:5" ht="18.75">
      <c r="C11" s="40" t="s">
        <v>405</v>
      </c>
      <c r="D11" s="40"/>
      <c r="E11" s="40"/>
    </row>
    <row r="13" spans="3:5" ht="18.75">
      <c r="C13" s="40" t="s">
        <v>331</v>
      </c>
      <c r="D13" s="40"/>
      <c r="E13" s="40"/>
    </row>
    <row r="14" spans="3:5" ht="18.75">
      <c r="C14" s="40" t="s">
        <v>246</v>
      </c>
      <c r="D14" s="40"/>
      <c r="E14" s="40"/>
    </row>
    <row r="15" spans="3:5" ht="18.75">
      <c r="C15" s="40" t="s">
        <v>247</v>
      </c>
      <c r="D15" s="40"/>
      <c r="E15" s="40"/>
    </row>
    <row r="16" spans="3:5" ht="18.75">
      <c r="C16" s="40" t="s">
        <v>248</v>
      </c>
      <c r="D16" s="40"/>
      <c r="E16" s="40"/>
    </row>
    <row r="17" spans="3:5" ht="18.75">
      <c r="C17" s="40" t="s">
        <v>247</v>
      </c>
      <c r="D17" s="40"/>
      <c r="E17" s="40"/>
    </row>
    <row r="18" spans="3:5" ht="18.75">
      <c r="C18" s="40" t="s">
        <v>249</v>
      </c>
      <c r="D18" s="40"/>
      <c r="E18" s="40"/>
    </row>
    <row r="19" spans="3:5" ht="18.75">
      <c r="C19" s="40" t="s">
        <v>267</v>
      </c>
      <c r="D19" s="40"/>
      <c r="E19" s="40"/>
    </row>
    <row r="20" spans="3:5" ht="18.75">
      <c r="C20" s="41" t="s">
        <v>324</v>
      </c>
      <c r="D20" s="40"/>
      <c r="E20" s="40"/>
    </row>
    <row r="22" ht="18.75">
      <c r="E22" s="4" t="s">
        <v>250</v>
      </c>
    </row>
    <row r="24" spans="1:5" ht="47.25" customHeight="1">
      <c r="A24" s="47" t="s">
        <v>245</v>
      </c>
      <c r="B24" s="47"/>
      <c r="C24" s="47"/>
      <c r="D24" s="47"/>
      <c r="E24" s="47"/>
    </row>
    <row r="25" spans="1:5" ht="42.75" customHeight="1">
      <c r="A25" s="45" t="s">
        <v>41</v>
      </c>
      <c r="B25" s="42" t="s">
        <v>42</v>
      </c>
      <c r="C25" s="42" t="s">
        <v>53</v>
      </c>
      <c r="D25" s="42"/>
      <c r="E25" s="42"/>
    </row>
    <row r="26" spans="1:5" ht="18.75">
      <c r="A26" s="46"/>
      <c r="B26" s="42"/>
      <c r="C26" s="29" t="s">
        <v>94</v>
      </c>
      <c r="D26" s="30" t="s">
        <v>133</v>
      </c>
      <c r="E26" s="30" t="s">
        <v>241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C29+C39+C53+C80++C87+C103+C113+C125+C136+C76</f>
        <v>66802269.31</v>
      </c>
      <c r="D28" s="23">
        <f>D29+D39+D53+D80++D87+D103+D113+D125+D136+D76</f>
        <v>65556556.660000004</v>
      </c>
      <c r="E28" s="23">
        <f>E29+E39+E53+E80++E87+E103+E113+E125+E136+E76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160000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v>160000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v>303000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100000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</f>
        <v>100000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C70+C73+C54+C67</f>
        <v>3360992.78</v>
      </c>
      <c r="D53" s="23">
        <f>D70+D73+D54+D67</f>
        <v>2431157.6399999997</v>
      </c>
      <c r="E53" s="23">
        <f>E70+E73+E54+E67</f>
        <v>2492000</v>
      </c>
    </row>
    <row r="54" spans="1:5" ht="75">
      <c r="A54" s="38" t="s">
        <v>251</v>
      </c>
      <c r="B54" s="12" t="s">
        <v>252</v>
      </c>
      <c r="C54" s="10">
        <f>C55+C60+C65</f>
        <v>1388096.54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253</v>
      </c>
      <c r="B55" s="12" t="s">
        <v>254</v>
      </c>
      <c r="C55" s="10">
        <f>C56+C58</f>
        <v>735700</v>
      </c>
      <c r="D55" s="10">
        <f>D56+D58</f>
        <v>735640</v>
      </c>
      <c r="E55" s="10">
        <f>E56+E58</f>
        <v>735640</v>
      </c>
    </row>
    <row r="56" spans="1:5" ht="93.75">
      <c r="A56" s="38" t="s">
        <v>255</v>
      </c>
      <c r="B56" s="12" t="s">
        <v>254</v>
      </c>
      <c r="C56" s="10">
        <f>C57</f>
        <v>735640</v>
      </c>
      <c r="D56" s="10">
        <f>D57</f>
        <v>735640</v>
      </c>
      <c r="E56" s="10">
        <f>E57</f>
        <v>735640</v>
      </c>
    </row>
    <row r="57" spans="1:5" ht="93.75">
      <c r="A57" s="38" t="s">
        <v>256</v>
      </c>
      <c r="B57" s="12" t="s">
        <v>254</v>
      </c>
      <c r="C57" s="10">
        <v>735640</v>
      </c>
      <c r="D57" s="10">
        <v>735640</v>
      </c>
      <c r="E57" s="10">
        <v>735640</v>
      </c>
    </row>
    <row r="58" spans="1:5" ht="112.5">
      <c r="A58" s="38" t="s">
        <v>342</v>
      </c>
      <c r="B58" s="12" t="s">
        <v>343</v>
      </c>
      <c r="C58" s="10">
        <f>C59</f>
        <v>60</v>
      </c>
      <c r="D58" s="10">
        <f>D59</f>
        <v>0</v>
      </c>
      <c r="E58" s="10">
        <f>E59</f>
        <v>0</v>
      </c>
    </row>
    <row r="59" spans="1:5" ht="112.5">
      <c r="A59" s="38" t="s">
        <v>344</v>
      </c>
      <c r="B59" s="12" t="s">
        <v>343</v>
      </c>
      <c r="C59" s="10">
        <v>60</v>
      </c>
      <c r="D59" s="10">
        <v>0</v>
      </c>
      <c r="E59" s="10">
        <v>0</v>
      </c>
    </row>
    <row r="60" spans="1:5" ht="112.5">
      <c r="A60" s="38" t="s">
        <v>257</v>
      </c>
      <c r="B60" s="12" t="s">
        <v>258</v>
      </c>
      <c r="C60" s="10">
        <f>C61+C63</f>
        <v>652394</v>
      </c>
      <c r="D60" s="10">
        <f>D61+D63</f>
        <v>652360</v>
      </c>
      <c r="E60" s="10">
        <f>E61+E63</f>
        <v>652360</v>
      </c>
    </row>
    <row r="61" spans="1:5" ht="150">
      <c r="A61" s="38" t="s">
        <v>259</v>
      </c>
      <c r="B61" s="12" t="s">
        <v>260</v>
      </c>
      <c r="C61" s="10">
        <f>C62</f>
        <v>652360</v>
      </c>
      <c r="D61" s="10">
        <f>D62</f>
        <v>652360</v>
      </c>
      <c r="E61" s="10">
        <f>E62</f>
        <v>652360</v>
      </c>
    </row>
    <row r="62" spans="1:5" ht="150">
      <c r="A62" s="38" t="s">
        <v>261</v>
      </c>
      <c r="B62" s="12" t="s">
        <v>260</v>
      </c>
      <c r="C62" s="10">
        <v>652360</v>
      </c>
      <c r="D62" s="10">
        <v>652360</v>
      </c>
      <c r="E62" s="10">
        <v>652360</v>
      </c>
    </row>
    <row r="63" spans="1:5" ht="131.25">
      <c r="A63" s="38" t="s">
        <v>345</v>
      </c>
      <c r="B63" s="12" t="s">
        <v>346</v>
      </c>
      <c r="C63" s="10">
        <f>C64</f>
        <v>34</v>
      </c>
      <c r="D63" s="10">
        <f>D64</f>
        <v>0</v>
      </c>
      <c r="E63" s="10">
        <f>E64</f>
        <v>0</v>
      </c>
    </row>
    <row r="64" spans="1:5" ht="131.25">
      <c r="A64" s="38" t="s">
        <v>347</v>
      </c>
      <c r="B64" s="12" t="s">
        <v>346</v>
      </c>
      <c r="C64" s="10">
        <v>34</v>
      </c>
      <c r="D64" s="10">
        <v>0</v>
      </c>
      <c r="E64" s="10">
        <v>0</v>
      </c>
    </row>
    <row r="65" spans="1:5" ht="93.75">
      <c r="A65" s="38" t="s">
        <v>348</v>
      </c>
      <c r="B65" s="12" t="s">
        <v>349</v>
      </c>
      <c r="C65" s="10">
        <f>C66</f>
        <v>2.54</v>
      </c>
      <c r="D65" s="10">
        <f>D66</f>
        <v>0</v>
      </c>
      <c r="E65" s="10">
        <f>E66</f>
        <v>0</v>
      </c>
    </row>
    <row r="66" spans="1:5" ht="93.75">
      <c r="A66" s="38" t="s">
        <v>350</v>
      </c>
      <c r="B66" s="12" t="s">
        <v>349</v>
      </c>
      <c r="C66" s="10">
        <v>2.54</v>
      </c>
      <c r="D66" s="10">
        <v>0</v>
      </c>
      <c r="E66" s="10">
        <v>0</v>
      </c>
    </row>
    <row r="67" spans="1:5" ht="56.25">
      <c r="A67" s="38" t="s">
        <v>351</v>
      </c>
      <c r="B67" s="12" t="s">
        <v>352</v>
      </c>
      <c r="C67" s="10">
        <f aca="true" t="shared" si="4" ref="C67:E68">C68</f>
        <v>910000</v>
      </c>
      <c r="D67" s="10">
        <f t="shared" si="4"/>
        <v>0</v>
      </c>
      <c r="E67" s="10">
        <f t="shared" si="4"/>
        <v>0</v>
      </c>
    </row>
    <row r="68" spans="1:5" ht="56.25">
      <c r="A68" s="38" t="s">
        <v>353</v>
      </c>
      <c r="B68" s="12" t="s">
        <v>352</v>
      </c>
      <c r="C68" s="10">
        <f t="shared" si="4"/>
        <v>910000</v>
      </c>
      <c r="D68" s="10">
        <f t="shared" si="4"/>
        <v>0</v>
      </c>
      <c r="E68" s="10">
        <f t="shared" si="4"/>
        <v>0</v>
      </c>
    </row>
    <row r="69" spans="1:5" ht="56.25">
      <c r="A69" s="38" t="s">
        <v>354</v>
      </c>
      <c r="B69" s="12" t="s">
        <v>352</v>
      </c>
      <c r="C69" s="10">
        <v>910000</v>
      </c>
      <c r="D69" s="10">
        <v>0</v>
      </c>
      <c r="E69" s="10">
        <v>0</v>
      </c>
    </row>
    <row r="70" spans="1:5" ht="18.75">
      <c r="A70" s="38" t="s">
        <v>45</v>
      </c>
      <c r="B70" s="12" t="s">
        <v>153</v>
      </c>
      <c r="C70" s="10">
        <f aca="true" t="shared" si="5" ref="C70:E71">C71</f>
        <v>26738.6</v>
      </c>
      <c r="D70" s="10">
        <f t="shared" si="5"/>
        <v>7000</v>
      </c>
      <c r="E70" s="10">
        <f t="shared" si="5"/>
        <v>7000</v>
      </c>
    </row>
    <row r="71" spans="1:5" ht="18.75">
      <c r="A71" s="38" t="s">
        <v>69</v>
      </c>
      <c r="B71" s="12" t="s">
        <v>153</v>
      </c>
      <c r="C71" s="10">
        <f t="shared" si="5"/>
        <v>26738.6</v>
      </c>
      <c r="D71" s="10">
        <f t="shared" si="5"/>
        <v>7000</v>
      </c>
      <c r="E71" s="10">
        <f t="shared" si="5"/>
        <v>7000</v>
      </c>
    </row>
    <row r="72" spans="1:5" ht="18.75">
      <c r="A72" s="38" t="s">
        <v>18</v>
      </c>
      <c r="B72" s="12" t="s">
        <v>153</v>
      </c>
      <c r="C72" s="10">
        <f>7000+19738.6</f>
        <v>26738.6</v>
      </c>
      <c r="D72" s="10">
        <v>7000</v>
      </c>
      <c r="E72" s="10">
        <v>7000</v>
      </c>
    </row>
    <row r="73" spans="1:5" ht="56.25">
      <c r="A73" s="38" t="s">
        <v>79</v>
      </c>
      <c r="B73" s="25" t="s">
        <v>80</v>
      </c>
      <c r="C73" s="10">
        <f aca="true" t="shared" si="6" ref="C73:E74">C74</f>
        <v>1036157.6399999997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8" t="s">
        <v>82</v>
      </c>
      <c r="B74" s="25" t="s">
        <v>154</v>
      </c>
      <c r="C74" s="10">
        <f t="shared" si="6"/>
        <v>1036157.6399999997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8" t="s">
        <v>83</v>
      </c>
      <c r="B75" s="25" t="s">
        <v>154</v>
      </c>
      <c r="C75" s="10">
        <f>95000+3990000-1660842.36-1388000</f>
        <v>1036157.6399999997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4" t="s">
        <v>292</v>
      </c>
      <c r="B76" s="33" t="s">
        <v>293</v>
      </c>
      <c r="C76" s="23">
        <f aca="true" t="shared" si="7" ref="C76:E78">C77</f>
        <v>38000</v>
      </c>
      <c r="D76" s="23">
        <f t="shared" si="7"/>
        <v>78000</v>
      </c>
      <c r="E76" s="23">
        <f t="shared" si="7"/>
        <v>78000</v>
      </c>
    </row>
    <row r="77" spans="1:5" ht="36" customHeight="1">
      <c r="A77" s="38" t="s">
        <v>294</v>
      </c>
      <c r="B77" s="25" t="s">
        <v>295</v>
      </c>
      <c r="C77" s="10">
        <f t="shared" si="7"/>
        <v>38000</v>
      </c>
      <c r="D77" s="10">
        <f t="shared" si="7"/>
        <v>78000</v>
      </c>
      <c r="E77" s="10">
        <f t="shared" si="7"/>
        <v>78000</v>
      </c>
    </row>
    <row r="78" spans="1:5" ht="60" customHeight="1">
      <c r="A78" s="38" t="s">
        <v>296</v>
      </c>
      <c r="B78" s="25" t="s">
        <v>297</v>
      </c>
      <c r="C78" s="10">
        <f t="shared" si="7"/>
        <v>38000</v>
      </c>
      <c r="D78" s="10">
        <f t="shared" si="7"/>
        <v>78000</v>
      </c>
      <c r="E78" s="10">
        <f t="shared" si="7"/>
        <v>78000</v>
      </c>
    </row>
    <row r="79" spans="1:5" ht="57" customHeight="1">
      <c r="A79" s="38" t="s">
        <v>298</v>
      </c>
      <c r="B79" s="25" t="s">
        <v>297</v>
      </c>
      <c r="C79" s="10">
        <f>78000-40000</f>
        <v>38000</v>
      </c>
      <c r="D79" s="10">
        <v>78000</v>
      </c>
      <c r="E79" s="10">
        <v>78000</v>
      </c>
    </row>
    <row r="80" spans="1:5" ht="18.75">
      <c r="A80" s="14" t="s">
        <v>19</v>
      </c>
      <c r="B80" s="17" t="s">
        <v>85</v>
      </c>
      <c r="C80" s="23">
        <f>C83+C86</f>
        <v>1205000</v>
      </c>
      <c r="D80" s="23">
        <f>D83+D86</f>
        <v>1210000</v>
      </c>
      <c r="E80" s="23">
        <f>E83+E86</f>
        <v>1210000</v>
      </c>
    </row>
    <row r="81" spans="1:5" ht="56.25">
      <c r="A81" s="38" t="s">
        <v>61</v>
      </c>
      <c r="B81" s="12" t="s">
        <v>155</v>
      </c>
      <c r="C81" s="26">
        <f aca="true" t="shared" si="8" ref="C81:E82">C82</f>
        <v>1200000</v>
      </c>
      <c r="D81" s="26">
        <f t="shared" si="8"/>
        <v>1200000</v>
      </c>
      <c r="E81" s="26">
        <f t="shared" si="8"/>
        <v>1200000</v>
      </c>
    </row>
    <row r="82" spans="1:5" ht="93.75">
      <c r="A82" s="38" t="s">
        <v>62</v>
      </c>
      <c r="B82" s="20" t="s">
        <v>156</v>
      </c>
      <c r="C82" s="26">
        <f t="shared" si="8"/>
        <v>1200000</v>
      </c>
      <c r="D82" s="26">
        <f t="shared" si="8"/>
        <v>1200000</v>
      </c>
      <c r="E82" s="26">
        <f t="shared" si="8"/>
        <v>1200000</v>
      </c>
    </row>
    <row r="83" spans="1:5" ht="93.75">
      <c r="A83" s="38" t="s">
        <v>20</v>
      </c>
      <c r="B83" s="20" t="s">
        <v>156</v>
      </c>
      <c r="C83" s="26">
        <v>1200000</v>
      </c>
      <c r="D83" s="26">
        <v>1200000</v>
      </c>
      <c r="E83" s="26">
        <v>1200000</v>
      </c>
    </row>
    <row r="84" spans="1:5" ht="75">
      <c r="A84" s="38" t="s">
        <v>21</v>
      </c>
      <c r="B84" s="12" t="s">
        <v>157</v>
      </c>
      <c r="C84" s="18">
        <f aca="true" t="shared" si="9" ref="C84:E85">C85</f>
        <v>5000</v>
      </c>
      <c r="D84" s="18">
        <f t="shared" si="9"/>
        <v>10000</v>
      </c>
      <c r="E84" s="18">
        <f t="shared" si="9"/>
        <v>10000</v>
      </c>
    </row>
    <row r="85" spans="1:5" ht="56.25">
      <c r="A85" s="38" t="s">
        <v>63</v>
      </c>
      <c r="B85" s="20" t="s">
        <v>158</v>
      </c>
      <c r="C85" s="18">
        <f t="shared" si="9"/>
        <v>5000</v>
      </c>
      <c r="D85" s="18">
        <f t="shared" si="9"/>
        <v>10000</v>
      </c>
      <c r="E85" s="18">
        <f t="shared" si="9"/>
        <v>10000</v>
      </c>
    </row>
    <row r="86" spans="1:5" ht="56.25">
      <c r="A86" s="38" t="s">
        <v>78</v>
      </c>
      <c r="B86" s="20" t="s">
        <v>158</v>
      </c>
      <c r="C86" s="18">
        <f>10000-5000</f>
        <v>5000</v>
      </c>
      <c r="D86" s="19">
        <v>10000</v>
      </c>
      <c r="E86" s="19">
        <v>10000</v>
      </c>
    </row>
    <row r="87" spans="1:8" ht="93.75">
      <c r="A87" s="14" t="s">
        <v>22</v>
      </c>
      <c r="B87" s="17" t="s">
        <v>159</v>
      </c>
      <c r="C87" s="23">
        <f>C91+C88</f>
        <v>1436082.25</v>
      </c>
      <c r="D87" s="23">
        <f>D91+D88</f>
        <v>1356206.75</v>
      </c>
      <c r="E87" s="23">
        <f>E91+E88</f>
        <v>1345500</v>
      </c>
      <c r="F87" s="7"/>
      <c r="G87" s="7"/>
      <c r="H87" s="7"/>
    </row>
    <row r="88" spans="1:8" ht="75">
      <c r="A88" s="22" t="s">
        <v>212</v>
      </c>
      <c r="B88" s="12" t="s">
        <v>213</v>
      </c>
      <c r="C88" s="10">
        <f aca="true" t="shared" si="10" ref="C88:E89">C89</f>
        <v>30582.25</v>
      </c>
      <c r="D88" s="10">
        <f t="shared" si="10"/>
        <v>10706.75</v>
      </c>
      <c r="E88" s="10">
        <f t="shared" si="10"/>
        <v>0</v>
      </c>
      <c r="F88" s="7"/>
      <c r="G88" s="7"/>
      <c r="H88" s="7"/>
    </row>
    <row r="89" spans="1:8" ht="93.75">
      <c r="A89" s="22" t="s">
        <v>214</v>
      </c>
      <c r="B89" s="12" t="s">
        <v>215</v>
      </c>
      <c r="C89" s="10">
        <f t="shared" si="10"/>
        <v>30582.25</v>
      </c>
      <c r="D89" s="10">
        <f t="shared" si="10"/>
        <v>10706.75</v>
      </c>
      <c r="E89" s="10">
        <f t="shared" si="10"/>
        <v>0</v>
      </c>
      <c r="F89" s="7"/>
      <c r="G89" s="7"/>
      <c r="H89" s="7"/>
    </row>
    <row r="90" spans="1:8" ht="93.75">
      <c r="A90" s="22" t="s">
        <v>216</v>
      </c>
      <c r="B90" s="12" t="s">
        <v>215</v>
      </c>
      <c r="C90" s="10">
        <v>30582.25</v>
      </c>
      <c r="D90" s="10">
        <v>10706.75</v>
      </c>
      <c r="E90" s="10">
        <v>0</v>
      </c>
      <c r="F90" s="7"/>
      <c r="G90" s="7"/>
      <c r="H90" s="7"/>
    </row>
    <row r="91" spans="1:5" ht="187.5">
      <c r="A91" s="38" t="s">
        <v>23</v>
      </c>
      <c r="B91" s="20" t="s">
        <v>160</v>
      </c>
      <c r="C91" s="26">
        <f>C92+C97+C100</f>
        <v>1405500</v>
      </c>
      <c r="D91" s="26">
        <f>D92+D97+D100</f>
        <v>1345500</v>
      </c>
      <c r="E91" s="26">
        <f>E92+E97+E100</f>
        <v>1345500</v>
      </c>
    </row>
    <row r="92" spans="1:5" ht="131.25">
      <c r="A92" s="38" t="s">
        <v>35</v>
      </c>
      <c r="B92" s="20" t="s">
        <v>161</v>
      </c>
      <c r="C92" s="18">
        <f>C95+C93</f>
        <v>1298500</v>
      </c>
      <c r="D92" s="18">
        <f>D95+D93</f>
        <v>1298500</v>
      </c>
      <c r="E92" s="18">
        <f>E95+E93</f>
        <v>1298500</v>
      </c>
    </row>
    <row r="93" spans="1:5" ht="187.5">
      <c r="A93" s="38" t="s">
        <v>87</v>
      </c>
      <c r="B93" s="20" t="s">
        <v>162</v>
      </c>
      <c r="C93" s="18">
        <f>C94</f>
        <v>398500</v>
      </c>
      <c r="D93" s="18">
        <f>D94</f>
        <v>398500</v>
      </c>
      <c r="E93" s="18">
        <f>E94</f>
        <v>398500</v>
      </c>
    </row>
    <row r="94" spans="1:5" ht="187.5">
      <c r="A94" s="38" t="s">
        <v>88</v>
      </c>
      <c r="B94" s="20" t="s">
        <v>162</v>
      </c>
      <c r="C94" s="18">
        <v>398500</v>
      </c>
      <c r="D94" s="18">
        <v>398500</v>
      </c>
      <c r="E94" s="18">
        <v>398500</v>
      </c>
    </row>
    <row r="95" spans="1:5" ht="168.75">
      <c r="A95" s="38" t="s">
        <v>74</v>
      </c>
      <c r="B95" s="27" t="s">
        <v>163</v>
      </c>
      <c r="C95" s="18">
        <f>C96</f>
        <v>900000</v>
      </c>
      <c r="D95" s="18">
        <f>D96</f>
        <v>900000</v>
      </c>
      <c r="E95" s="18">
        <f>E96</f>
        <v>900000</v>
      </c>
    </row>
    <row r="96" spans="1:5" ht="168.75">
      <c r="A96" s="38" t="s">
        <v>75</v>
      </c>
      <c r="B96" s="27" t="s">
        <v>163</v>
      </c>
      <c r="C96" s="18">
        <v>900000</v>
      </c>
      <c r="D96" s="18">
        <v>900000</v>
      </c>
      <c r="E96" s="18">
        <v>900000</v>
      </c>
    </row>
    <row r="97" spans="1:5" ht="168.75">
      <c r="A97" s="38" t="s">
        <v>52</v>
      </c>
      <c r="B97" s="20" t="s">
        <v>50</v>
      </c>
      <c r="C97" s="18">
        <f aca="true" t="shared" si="11" ref="C97:E98">C98</f>
        <v>30000</v>
      </c>
      <c r="D97" s="18">
        <f t="shared" si="11"/>
        <v>30000</v>
      </c>
      <c r="E97" s="18">
        <f t="shared" si="11"/>
        <v>30000</v>
      </c>
    </row>
    <row r="98" spans="1:5" ht="150">
      <c r="A98" s="38" t="s">
        <v>64</v>
      </c>
      <c r="B98" s="20" t="s">
        <v>51</v>
      </c>
      <c r="C98" s="18">
        <f t="shared" si="11"/>
        <v>30000</v>
      </c>
      <c r="D98" s="18">
        <f t="shared" si="11"/>
        <v>30000</v>
      </c>
      <c r="E98" s="18">
        <f t="shared" si="11"/>
        <v>30000</v>
      </c>
    </row>
    <row r="99" spans="1:5" ht="150">
      <c r="A99" s="38" t="s">
        <v>49</v>
      </c>
      <c r="B99" s="20" t="s">
        <v>51</v>
      </c>
      <c r="C99" s="18">
        <v>30000</v>
      </c>
      <c r="D99" s="18">
        <v>30000</v>
      </c>
      <c r="E99" s="18">
        <v>30000</v>
      </c>
    </row>
    <row r="100" spans="1:5" ht="187.5" customHeight="1">
      <c r="A100" s="38" t="s">
        <v>36</v>
      </c>
      <c r="B100" s="20" t="s">
        <v>269</v>
      </c>
      <c r="C100" s="19">
        <f aca="true" t="shared" si="12" ref="C100:E101">C101</f>
        <v>77000</v>
      </c>
      <c r="D100" s="19">
        <f t="shared" si="12"/>
        <v>17000</v>
      </c>
      <c r="E100" s="19">
        <f t="shared" si="12"/>
        <v>17000</v>
      </c>
    </row>
    <row r="101" spans="1:5" ht="131.25">
      <c r="A101" s="38" t="s">
        <v>65</v>
      </c>
      <c r="B101" s="20" t="s">
        <v>164</v>
      </c>
      <c r="C101" s="19">
        <f t="shared" si="12"/>
        <v>77000</v>
      </c>
      <c r="D101" s="19">
        <f t="shared" si="12"/>
        <v>17000</v>
      </c>
      <c r="E101" s="19">
        <f t="shared" si="12"/>
        <v>17000</v>
      </c>
    </row>
    <row r="102" spans="1:5" ht="131.25">
      <c r="A102" s="38" t="s">
        <v>24</v>
      </c>
      <c r="B102" s="20" t="s">
        <v>164</v>
      </c>
      <c r="C102" s="19">
        <f>17000+60000</f>
        <v>77000</v>
      </c>
      <c r="D102" s="19">
        <v>17000</v>
      </c>
      <c r="E102" s="19">
        <v>17000</v>
      </c>
    </row>
    <row r="103" spans="1:5" ht="37.5">
      <c r="A103" s="14" t="s">
        <v>25</v>
      </c>
      <c r="B103" s="17" t="s">
        <v>46</v>
      </c>
      <c r="C103" s="23">
        <f>C104</f>
        <v>269000</v>
      </c>
      <c r="D103" s="23">
        <f>D104</f>
        <v>269000</v>
      </c>
      <c r="E103" s="23">
        <f>E104</f>
        <v>269000</v>
      </c>
    </row>
    <row r="104" spans="1:5" ht="37.5">
      <c r="A104" s="38" t="s">
        <v>37</v>
      </c>
      <c r="B104" s="12" t="s">
        <v>165</v>
      </c>
      <c r="C104" s="10">
        <f>C105+C108</f>
        <v>269000</v>
      </c>
      <c r="D104" s="10">
        <f>D105+D108</f>
        <v>269000</v>
      </c>
      <c r="E104" s="10">
        <f>E105+E108</f>
        <v>269000</v>
      </c>
    </row>
    <row r="105" spans="1:5" ht="75">
      <c r="A105" s="38" t="s">
        <v>319</v>
      </c>
      <c r="B105" s="12" t="s">
        <v>320</v>
      </c>
      <c r="C105" s="10">
        <f aca="true" t="shared" si="13" ref="C105:E106">C106</f>
        <v>21000</v>
      </c>
      <c r="D105" s="10">
        <f t="shared" si="13"/>
        <v>21000</v>
      </c>
      <c r="E105" s="10">
        <f t="shared" si="13"/>
        <v>21000</v>
      </c>
    </row>
    <row r="106" spans="1:5" ht="150" customHeight="1">
      <c r="A106" s="38" t="s">
        <v>271</v>
      </c>
      <c r="B106" s="12" t="s">
        <v>270</v>
      </c>
      <c r="C106" s="10">
        <f t="shared" si="13"/>
        <v>21000</v>
      </c>
      <c r="D106" s="10">
        <f t="shared" si="13"/>
        <v>21000</v>
      </c>
      <c r="E106" s="10">
        <f t="shared" si="13"/>
        <v>21000</v>
      </c>
    </row>
    <row r="107" spans="1:5" ht="168.75">
      <c r="A107" s="38" t="s">
        <v>272</v>
      </c>
      <c r="B107" s="12" t="s">
        <v>270</v>
      </c>
      <c r="C107" s="10">
        <v>21000</v>
      </c>
      <c r="D107" s="10">
        <v>21000</v>
      </c>
      <c r="E107" s="10">
        <v>21000</v>
      </c>
    </row>
    <row r="108" spans="1:5" ht="37.5">
      <c r="A108" s="38" t="s">
        <v>66</v>
      </c>
      <c r="B108" s="12" t="s">
        <v>26</v>
      </c>
      <c r="C108" s="26">
        <f>C109+C111</f>
        <v>248000</v>
      </c>
      <c r="D108" s="26">
        <f>D109+D111</f>
        <v>248000</v>
      </c>
      <c r="E108" s="26">
        <f>E109+E111</f>
        <v>248000</v>
      </c>
    </row>
    <row r="109" spans="1:5" ht="131.25">
      <c r="A109" s="38" t="s">
        <v>274</v>
      </c>
      <c r="B109" s="12" t="s">
        <v>273</v>
      </c>
      <c r="C109" s="26">
        <f>C110</f>
        <v>138000</v>
      </c>
      <c r="D109" s="26">
        <f>D110</f>
        <v>138000</v>
      </c>
      <c r="E109" s="26">
        <f>E110</f>
        <v>138000</v>
      </c>
    </row>
    <row r="110" spans="1:5" ht="131.25">
      <c r="A110" s="38" t="s">
        <v>275</v>
      </c>
      <c r="B110" s="12" t="s">
        <v>273</v>
      </c>
      <c r="C110" s="26">
        <f>130000+8000</f>
        <v>138000</v>
      </c>
      <c r="D110" s="19">
        <f>130000+8000</f>
        <v>138000</v>
      </c>
      <c r="E110" s="19">
        <f>130000+8000</f>
        <v>138000</v>
      </c>
    </row>
    <row r="111" spans="1:5" ht="131.25">
      <c r="A111" s="38" t="s">
        <v>276</v>
      </c>
      <c r="B111" s="12" t="s">
        <v>278</v>
      </c>
      <c r="C111" s="26">
        <f>C112</f>
        <v>110000</v>
      </c>
      <c r="D111" s="26">
        <f>D112</f>
        <v>110000</v>
      </c>
      <c r="E111" s="26">
        <f>E112</f>
        <v>110000</v>
      </c>
    </row>
    <row r="112" spans="1:5" ht="131.25">
      <c r="A112" s="38" t="s">
        <v>277</v>
      </c>
      <c r="B112" s="12" t="s">
        <v>278</v>
      </c>
      <c r="C112" s="26">
        <f>100000+10000</f>
        <v>110000</v>
      </c>
      <c r="D112" s="19">
        <f>100000+10000</f>
        <v>110000</v>
      </c>
      <c r="E112" s="19">
        <f>100000+10000</f>
        <v>110000</v>
      </c>
    </row>
    <row r="113" spans="1:5" ht="75">
      <c r="A113" s="14" t="s">
        <v>27</v>
      </c>
      <c r="B113" s="15" t="s">
        <v>166</v>
      </c>
      <c r="C113" s="23">
        <f>C114+C120</f>
        <v>519000</v>
      </c>
      <c r="D113" s="23">
        <f>D114+D120</f>
        <v>519000</v>
      </c>
      <c r="E113" s="23">
        <f>E114+E120</f>
        <v>519000</v>
      </c>
    </row>
    <row r="114" spans="1:5" ht="37.5">
      <c r="A114" s="38" t="s">
        <v>38</v>
      </c>
      <c r="B114" s="20" t="s">
        <v>167</v>
      </c>
      <c r="C114" s="10">
        <f aca="true" t="shared" si="14" ref="C114:E116">C115</f>
        <v>509000</v>
      </c>
      <c r="D114" s="10">
        <f t="shared" si="14"/>
        <v>509000</v>
      </c>
      <c r="E114" s="10">
        <f t="shared" si="14"/>
        <v>509000</v>
      </c>
    </row>
    <row r="115" spans="1:5" ht="37.5">
      <c r="A115" s="38" t="s">
        <v>39</v>
      </c>
      <c r="B115" s="20" t="s">
        <v>168</v>
      </c>
      <c r="C115" s="10">
        <f t="shared" si="14"/>
        <v>509000</v>
      </c>
      <c r="D115" s="10">
        <f t="shared" si="14"/>
        <v>509000</v>
      </c>
      <c r="E115" s="10">
        <f t="shared" si="14"/>
        <v>509000</v>
      </c>
    </row>
    <row r="116" spans="1:5" ht="56.25">
      <c r="A116" s="38" t="s">
        <v>28</v>
      </c>
      <c r="B116" s="20" t="s">
        <v>169</v>
      </c>
      <c r="C116" s="10">
        <f>C117</f>
        <v>509000</v>
      </c>
      <c r="D116" s="10">
        <f t="shared" si="14"/>
        <v>509000</v>
      </c>
      <c r="E116" s="10">
        <f t="shared" si="14"/>
        <v>509000</v>
      </c>
    </row>
    <row r="117" spans="1:5" ht="93.75">
      <c r="A117" s="39" t="s">
        <v>397</v>
      </c>
      <c r="B117" s="20" t="s">
        <v>394</v>
      </c>
      <c r="C117" s="10">
        <f>SUM(C118:C119)</f>
        <v>509000</v>
      </c>
      <c r="D117" s="10">
        <f>SUM(D118:D119)</f>
        <v>509000</v>
      </c>
      <c r="E117" s="10">
        <f>SUM(E118:E119)</f>
        <v>509000</v>
      </c>
    </row>
    <row r="118" spans="1:5" ht="93.75">
      <c r="A118" s="38" t="s">
        <v>393</v>
      </c>
      <c r="B118" s="20" t="s">
        <v>394</v>
      </c>
      <c r="C118" s="18">
        <v>9000</v>
      </c>
      <c r="D118" s="19">
        <v>9000</v>
      </c>
      <c r="E118" s="19">
        <v>9000</v>
      </c>
    </row>
    <row r="119" spans="1:5" ht="93.75">
      <c r="A119" s="38" t="s">
        <v>392</v>
      </c>
      <c r="B119" s="20" t="s">
        <v>394</v>
      </c>
      <c r="C119" s="18">
        <v>500000</v>
      </c>
      <c r="D119" s="18">
        <v>500000</v>
      </c>
      <c r="E119" s="18">
        <v>500000</v>
      </c>
    </row>
    <row r="120" spans="1:5" ht="37.5">
      <c r="A120" s="38" t="s">
        <v>70</v>
      </c>
      <c r="B120" s="12" t="s">
        <v>170</v>
      </c>
      <c r="C120" s="18">
        <f aca="true" t="shared" si="15" ref="C120:E122">C121</f>
        <v>10000</v>
      </c>
      <c r="D120" s="18">
        <f t="shared" si="15"/>
        <v>10000</v>
      </c>
      <c r="E120" s="18">
        <f t="shared" si="15"/>
        <v>10000</v>
      </c>
    </row>
    <row r="121" spans="1:5" ht="37.5">
      <c r="A121" s="28" t="s">
        <v>71</v>
      </c>
      <c r="B121" s="12" t="s">
        <v>171</v>
      </c>
      <c r="C121" s="18">
        <f t="shared" si="15"/>
        <v>10000</v>
      </c>
      <c r="D121" s="18">
        <f t="shared" si="15"/>
        <v>10000</v>
      </c>
      <c r="E121" s="18">
        <f t="shared" si="15"/>
        <v>10000</v>
      </c>
    </row>
    <row r="122" spans="1:5" ht="37.5">
      <c r="A122" s="28" t="s">
        <v>72</v>
      </c>
      <c r="B122" s="12" t="s">
        <v>81</v>
      </c>
      <c r="C122" s="18">
        <f>C123</f>
        <v>10000</v>
      </c>
      <c r="D122" s="18">
        <f t="shared" si="15"/>
        <v>10000</v>
      </c>
      <c r="E122" s="18">
        <f t="shared" si="15"/>
        <v>10000</v>
      </c>
    </row>
    <row r="123" spans="1:5" ht="75">
      <c r="A123" s="28" t="s">
        <v>398</v>
      </c>
      <c r="B123" s="12" t="s">
        <v>396</v>
      </c>
      <c r="C123" s="18">
        <f>C124</f>
        <v>10000</v>
      </c>
      <c r="D123" s="18">
        <f>D124</f>
        <v>10000</v>
      </c>
      <c r="E123" s="18">
        <f>E124</f>
        <v>10000</v>
      </c>
    </row>
    <row r="124" spans="1:5" ht="75">
      <c r="A124" s="28" t="s">
        <v>395</v>
      </c>
      <c r="B124" s="12" t="s">
        <v>396</v>
      </c>
      <c r="C124" s="18">
        <v>10000</v>
      </c>
      <c r="D124" s="18">
        <v>10000</v>
      </c>
      <c r="E124" s="18">
        <v>10000</v>
      </c>
    </row>
    <row r="125" spans="1:5" ht="56.25">
      <c r="A125" s="14" t="s">
        <v>29</v>
      </c>
      <c r="B125" s="17" t="s">
        <v>172</v>
      </c>
      <c r="C125" s="23">
        <f>C126+C130</f>
        <v>308611.68</v>
      </c>
      <c r="D125" s="23">
        <f>D126+D130</f>
        <v>270000</v>
      </c>
      <c r="E125" s="23">
        <f>E126+E130</f>
        <v>270000</v>
      </c>
    </row>
    <row r="126" spans="1:5" ht="168.75">
      <c r="A126" s="38" t="s">
        <v>30</v>
      </c>
      <c r="B126" s="20" t="s">
        <v>173</v>
      </c>
      <c r="C126" s="18">
        <f>C127</f>
        <v>200000</v>
      </c>
      <c r="D126" s="18">
        <f aca="true" t="shared" si="16" ref="D126:E128">D127</f>
        <v>200000</v>
      </c>
      <c r="E126" s="18">
        <f t="shared" si="16"/>
        <v>200000</v>
      </c>
    </row>
    <row r="127" spans="1:5" ht="187.5">
      <c r="A127" s="38" t="s">
        <v>67</v>
      </c>
      <c r="B127" s="20" t="s">
        <v>174</v>
      </c>
      <c r="C127" s="18">
        <f>C128</f>
        <v>200000</v>
      </c>
      <c r="D127" s="18">
        <f t="shared" si="16"/>
        <v>200000</v>
      </c>
      <c r="E127" s="18">
        <f t="shared" si="16"/>
        <v>200000</v>
      </c>
    </row>
    <row r="128" spans="1:5" ht="187.5">
      <c r="A128" s="38" t="s">
        <v>68</v>
      </c>
      <c r="B128" s="20" t="s">
        <v>175</v>
      </c>
      <c r="C128" s="18">
        <f>C129</f>
        <v>200000</v>
      </c>
      <c r="D128" s="18">
        <f t="shared" si="16"/>
        <v>200000</v>
      </c>
      <c r="E128" s="18">
        <f t="shared" si="16"/>
        <v>200000</v>
      </c>
    </row>
    <row r="129" spans="1:5" ht="187.5">
      <c r="A129" s="38" t="s">
        <v>31</v>
      </c>
      <c r="B129" s="20" t="s">
        <v>175</v>
      </c>
      <c r="C129" s="18">
        <v>200000</v>
      </c>
      <c r="D129" s="18">
        <v>200000</v>
      </c>
      <c r="E129" s="18">
        <v>200000</v>
      </c>
    </row>
    <row r="130" spans="1:5" ht="75">
      <c r="A130" s="38" t="s">
        <v>32</v>
      </c>
      <c r="B130" s="12" t="s">
        <v>176</v>
      </c>
      <c r="C130" s="26">
        <f>C131</f>
        <v>108611.68</v>
      </c>
      <c r="D130" s="26">
        <f>D131</f>
        <v>70000</v>
      </c>
      <c r="E130" s="26">
        <f>E131</f>
        <v>70000</v>
      </c>
    </row>
    <row r="131" spans="1:5" ht="75">
      <c r="A131" s="38" t="s">
        <v>40</v>
      </c>
      <c r="B131" s="25" t="s">
        <v>91</v>
      </c>
      <c r="C131" s="26">
        <f>C134+C132</f>
        <v>108611.68</v>
      </c>
      <c r="D131" s="26">
        <f>D134+D132</f>
        <v>70000</v>
      </c>
      <c r="E131" s="26">
        <f>E134+E132</f>
        <v>70000</v>
      </c>
    </row>
    <row r="132" spans="1:5" ht="131.25">
      <c r="A132" s="38" t="s">
        <v>89</v>
      </c>
      <c r="B132" s="12" t="s">
        <v>177</v>
      </c>
      <c r="C132" s="26">
        <f>C133</f>
        <v>30000</v>
      </c>
      <c r="D132" s="26">
        <f>D133</f>
        <v>30000</v>
      </c>
      <c r="E132" s="26">
        <f>E133</f>
        <v>30000</v>
      </c>
    </row>
    <row r="133" spans="1:5" ht="131.25">
      <c r="A133" s="38" t="s">
        <v>90</v>
      </c>
      <c r="B133" s="12" t="s">
        <v>177</v>
      </c>
      <c r="C133" s="26">
        <v>30000</v>
      </c>
      <c r="D133" s="26">
        <v>30000</v>
      </c>
      <c r="E133" s="26">
        <v>30000</v>
      </c>
    </row>
    <row r="134" spans="1:5" ht="93.75">
      <c r="A134" s="38" t="s">
        <v>77</v>
      </c>
      <c r="B134" s="25" t="s">
        <v>178</v>
      </c>
      <c r="C134" s="26">
        <f>C135</f>
        <v>78611.68</v>
      </c>
      <c r="D134" s="26">
        <f>D135</f>
        <v>40000</v>
      </c>
      <c r="E134" s="26">
        <f>E135</f>
        <v>40000</v>
      </c>
    </row>
    <row r="135" spans="1:5" ht="93.75">
      <c r="A135" s="38" t="s">
        <v>76</v>
      </c>
      <c r="B135" s="25" t="s">
        <v>178</v>
      </c>
      <c r="C135" s="26">
        <f>40000+38611.68</f>
        <v>78611.68</v>
      </c>
      <c r="D135" s="19">
        <v>40000</v>
      </c>
      <c r="E135" s="19">
        <v>40000</v>
      </c>
    </row>
    <row r="136" spans="1:5" ht="37.5">
      <c r="A136" s="14" t="s">
        <v>33</v>
      </c>
      <c r="B136" s="17" t="s">
        <v>179</v>
      </c>
      <c r="C136" s="23">
        <f>C137+C161+C165</f>
        <v>176400</v>
      </c>
      <c r="D136" s="23">
        <f>D137+D161+D165</f>
        <v>162000</v>
      </c>
      <c r="E136" s="23">
        <f>E137+E161+E165</f>
        <v>162000</v>
      </c>
    </row>
    <row r="137" spans="1:5" ht="75">
      <c r="A137" s="38" t="s">
        <v>137</v>
      </c>
      <c r="B137" s="12" t="s">
        <v>180</v>
      </c>
      <c r="C137" s="10">
        <f>C148+C154+C157+C138+C142+C145+C151</f>
        <v>88850</v>
      </c>
      <c r="D137" s="10">
        <f>D148+D154+D157+D138+D142+D145+D151</f>
        <v>15000</v>
      </c>
      <c r="E137" s="10">
        <f>E148+E154+E157+E138+E142+E145+E151</f>
        <v>15000</v>
      </c>
    </row>
    <row r="138" spans="1:5" ht="131.25">
      <c r="A138" s="38" t="s">
        <v>355</v>
      </c>
      <c r="B138" s="12" t="s">
        <v>356</v>
      </c>
      <c r="C138" s="10">
        <f>C139</f>
        <v>47500</v>
      </c>
      <c r="D138" s="10">
        <f>D139</f>
        <v>0</v>
      </c>
      <c r="E138" s="10">
        <f>E139</f>
        <v>0</v>
      </c>
    </row>
    <row r="139" spans="1:5" ht="18.75">
      <c r="A139" s="38" t="s">
        <v>358</v>
      </c>
      <c r="B139" s="12" t="s">
        <v>357</v>
      </c>
      <c r="C139" s="10">
        <f>SUM(C140:C141)</f>
        <v>47500</v>
      </c>
      <c r="D139" s="10">
        <f>SUM(D140:D141)</f>
        <v>0</v>
      </c>
      <c r="E139" s="10">
        <f>SUM(E140:E141)</f>
        <v>0</v>
      </c>
    </row>
    <row r="140" spans="1:5" ht="18.75">
      <c r="A140" s="38" t="s">
        <v>359</v>
      </c>
      <c r="B140" s="12" t="s">
        <v>357</v>
      </c>
      <c r="C140" s="10">
        <v>1500</v>
      </c>
      <c r="D140" s="10">
        <v>0</v>
      </c>
      <c r="E140" s="10">
        <v>0</v>
      </c>
    </row>
    <row r="141" spans="1:5" ht="18.75">
      <c r="A141" s="38" t="s">
        <v>360</v>
      </c>
      <c r="B141" s="12" t="s">
        <v>357</v>
      </c>
      <c r="C141" s="10">
        <v>46000</v>
      </c>
      <c r="D141" s="10">
        <v>0</v>
      </c>
      <c r="E141" s="10">
        <v>0</v>
      </c>
    </row>
    <row r="142" spans="1:5" ht="18.75">
      <c r="A142" s="38" t="s">
        <v>361</v>
      </c>
      <c r="B142" s="12" t="s">
        <v>362</v>
      </c>
      <c r="C142" s="10">
        <f aca="true" t="shared" si="17" ref="C142:E143">C143</f>
        <v>750</v>
      </c>
      <c r="D142" s="10">
        <f t="shared" si="17"/>
        <v>0</v>
      </c>
      <c r="E142" s="10">
        <f t="shared" si="17"/>
        <v>0</v>
      </c>
    </row>
    <row r="143" spans="1:5" ht="18.75">
      <c r="A143" s="38" t="s">
        <v>363</v>
      </c>
      <c r="B143" s="12" t="s">
        <v>364</v>
      </c>
      <c r="C143" s="10">
        <f t="shared" si="17"/>
        <v>750</v>
      </c>
      <c r="D143" s="10">
        <f t="shared" si="17"/>
        <v>0</v>
      </c>
      <c r="E143" s="10">
        <f t="shared" si="17"/>
        <v>0</v>
      </c>
    </row>
    <row r="144" spans="1:5" ht="18.75">
      <c r="A144" s="38" t="s">
        <v>365</v>
      </c>
      <c r="B144" s="12" t="s">
        <v>364</v>
      </c>
      <c r="C144" s="10">
        <v>750</v>
      </c>
      <c r="D144" s="10">
        <v>0</v>
      </c>
      <c r="E144" s="10">
        <v>0</v>
      </c>
    </row>
    <row r="145" spans="1:5" ht="131.25">
      <c r="A145" s="38" t="s">
        <v>366</v>
      </c>
      <c r="B145" s="12" t="s">
        <v>367</v>
      </c>
      <c r="C145" s="10">
        <f aca="true" t="shared" si="18" ref="C145:E146">C146</f>
        <v>1500</v>
      </c>
      <c r="D145" s="10">
        <f t="shared" si="18"/>
        <v>0</v>
      </c>
      <c r="E145" s="10">
        <f t="shared" si="18"/>
        <v>0</v>
      </c>
    </row>
    <row r="146" spans="1:5" ht="18.75">
      <c r="A146" s="38" t="s">
        <v>368</v>
      </c>
      <c r="B146" s="12" t="s">
        <v>369</v>
      </c>
      <c r="C146" s="10">
        <f t="shared" si="18"/>
        <v>1500</v>
      </c>
      <c r="D146" s="10">
        <f t="shared" si="18"/>
        <v>0</v>
      </c>
      <c r="E146" s="10">
        <f t="shared" si="18"/>
        <v>0</v>
      </c>
    </row>
    <row r="147" spans="1:5" ht="18.75">
      <c r="A147" s="38" t="s">
        <v>370</v>
      </c>
      <c r="B147" s="12" t="s">
        <v>369</v>
      </c>
      <c r="C147" s="10">
        <v>1500</v>
      </c>
      <c r="D147" s="10">
        <v>0</v>
      </c>
      <c r="E147" s="10">
        <v>0</v>
      </c>
    </row>
    <row r="148" spans="1:5" ht="150">
      <c r="A148" s="38" t="s">
        <v>299</v>
      </c>
      <c r="B148" s="35" t="s">
        <v>302</v>
      </c>
      <c r="C148" s="10">
        <f aca="true" t="shared" si="19" ref="C148:E149">C149</f>
        <v>5000</v>
      </c>
      <c r="D148" s="10">
        <f t="shared" si="19"/>
        <v>10000</v>
      </c>
      <c r="E148" s="10">
        <f t="shared" si="19"/>
        <v>10000</v>
      </c>
    </row>
    <row r="149" spans="1:5" ht="262.5">
      <c r="A149" s="38" t="s">
        <v>300</v>
      </c>
      <c r="B149" s="35" t="s">
        <v>303</v>
      </c>
      <c r="C149" s="10">
        <f t="shared" si="19"/>
        <v>5000</v>
      </c>
      <c r="D149" s="10">
        <f t="shared" si="19"/>
        <v>10000</v>
      </c>
      <c r="E149" s="10">
        <f t="shared" si="19"/>
        <v>10000</v>
      </c>
    </row>
    <row r="150" spans="1:5" ht="243.75">
      <c r="A150" s="38" t="s">
        <v>301</v>
      </c>
      <c r="B150" s="35" t="s">
        <v>304</v>
      </c>
      <c r="C150" s="10">
        <f>10000-5000</f>
        <v>5000</v>
      </c>
      <c r="D150" s="10">
        <v>10000</v>
      </c>
      <c r="E150" s="10">
        <v>10000</v>
      </c>
    </row>
    <row r="151" spans="1:5" ht="150">
      <c r="A151" s="38" t="s">
        <v>371</v>
      </c>
      <c r="B151" s="35" t="s">
        <v>372</v>
      </c>
      <c r="C151" s="10">
        <f aca="true" t="shared" si="20" ref="C151:E152">C152</f>
        <v>700</v>
      </c>
      <c r="D151" s="10">
        <f t="shared" si="20"/>
        <v>0</v>
      </c>
      <c r="E151" s="10">
        <f t="shared" si="20"/>
        <v>0</v>
      </c>
    </row>
    <row r="152" spans="1:5" ht="206.25">
      <c r="A152" s="38" t="s">
        <v>373</v>
      </c>
      <c r="B152" s="35" t="s">
        <v>374</v>
      </c>
      <c r="C152" s="10">
        <f t="shared" si="20"/>
        <v>700</v>
      </c>
      <c r="D152" s="10">
        <f t="shared" si="20"/>
        <v>0</v>
      </c>
      <c r="E152" s="10">
        <f t="shared" si="20"/>
        <v>0</v>
      </c>
    </row>
    <row r="153" spans="1:5" ht="206.25">
      <c r="A153" s="38" t="s">
        <v>375</v>
      </c>
      <c r="B153" s="35" t="s">
        <v>374</v>
      </c>
      <c r="C153" s="10">
        <v>700</v>
      </c>
      <c r="D153" s="10">
        <v>0</v>
      </c>
      <c r="E153" s="10">
        <v>0</v>
      </c>
    </row>
    <row r="154" spans="1:5" ht="131.25">
      <c r="A154" s="38" t="s">
        <v>305</v>
      </c>
      <c r="B154" s="35" t="s">
        <v>306</v>
      </c>
      <c r="C154" s="10">
        <f aca="true" t="shared" si="21" ref="C154:E155">C155</f>
        <v>13000</v>
      </c>
      <c r="D154" s="10">
        <f t="shared" si="21"/>
        <v>5000</v>
      </c>
      <c r="E154" s="10">
        <f t="shared" si="21"/>
        <v>5000</v>
      </c>
    </row>
    <row r="155" spans="1:5" ht="187.5">
      <c r="A155" s="38" t="s">
        <v>136</v>
      </c>
      <c r="B155" s="35" t="s">
        <v>307</v>
      </c>
      <c r="C155" s="10">
        <f t="shared" si="21"/>
        <v>13000</v>
      </c>
      <c r="D155" s="10">
        <f t="shared" si="21"/>
        <v>5000</v>
      </c>
      <c r="E155" s="10">
        <f t="shared" si="21"/>
        <v>5000</v>
      </c>
    </row>
    <row r="156" spans="1:5" ht="168.75">
      <c r="A156" s="38" t="s">
        <v>279</v>
      </c>
      <c r="B156" s="35" t="s">
        <v>240</v>
      </c>
      <c r="C156" s="10">
        <f>5000+8000</f>
        <v>13000</v>
      </c>
      <c r="D156" s="10">
        <v>5000</v>
      </c>
      <c r="E156" s="10">
        <v>5000</v>
      </c>
    </row>
    <row r="157" spans="1:5" ht="150">
      <c r="A157" s="38" t="s">
        <v>287</v>
      </c>
      <c r="B157" s="35" t="s">
        <v>290</v>
      </c>
      <c r="C157" s="10">
        <f>C158</f>
        <v>20400</v>
      </c>
      <c r="D157" s="10">
        <f>D158</f>
        <v>0</v>
      </c>
      <c r="E157" s="10">
        <f>E158</f>
        <v>0</v>
      </c>
    </row>
    <row r="158" spans="1:5" ht="206.25">
      <c r="A158" s="38" t="s">
        <v>288</v>
      </c>
      <c r="B158" s="35" t="s">
        <v>291</v>
      </c>
      <c r="C158" s="10">
        <f>C159+C160</f>
        <v>20400</v>
      </c>
      <c r="D158" s="10">
        <f>D159+D160</f>
        <v>0</v>
      </c>
      <c r="E158" s="10">
        <f>E159+E160</f>
        <v>0</v>
      </c>
    </row>
    <row r="159" spans="1:5" ht="206.25">
      <c r="A159" s="38" t="s">
        <v>289</v>
      </c>
      <c r="B159" s="35" t="s">
        <v>291</v>
      </c>
      <c r="C159" s="10">
        <f>14400-6000</f>
        <v>8400</v>
      </c>
      <c r="D159" s="10">
        <v>0</v>
      </c>
      <c r="E159" s="10">
        <v>0</v>
      </c>
    </row>
    <row r="160" spans="1:5" ht="206.25">
      <c r="A160" s="38" t="s">
        <v>376</v>
      </c>
      <c r="B160" s="35" t="s">
        <v>291</v>
      </c>
      <c r="C160" s="10">
        <v>12000</v>
      </c>
      <c r="D160" s="10">
        <v>0</v>
      </c>
      <c r="E160" s="10">
        <v>0</v>
      </c>
    </row>
    <row r="161" spans="1:5" ht="37.5">
      <c r="A161" s="38" t="s">
        <v>139</v>
      </c>
      <c r="B161" s="12" t="s">
        <v>268</v>
      </c>
      <c r="C161" s="10">
        <f>C162</f>
        <v>37000</v>
      </c>
      <c r="D161" s="10">
        <f>D162</f>
        <v>77000</v>
      </c>
      <c r="E161" s="10">
        <f>E162</f>
        <v>77000</v>
      </c>
    </row>
    <row r="162" spans="1:5" ht="142.5" customHeight="1">
      <c r="A162" s="38" t="s">
        <v>138</v>
      </c>
      <c r="B162" s="13" t="s">
        <v>181</v>
      </c>
      <c r="C162" s="11">
        <f>SUM(C163:C164)</f>
        <v>37000</v>
      </c>
      <c r="D162" s="11">
        <f>SUM(D163:D164)</f>
        <v>77000</v>
      </c>
      <c r="E162" s="11">
        <f>SUM(E163:E164)</f>
        <v>77000</v>
      </c>
    </row>
    <row r="163" spans="1:5" ht="131.25">
      <c r="A163" s="38" t="s">
        <v>134</v>
      </c>
      <c r="B163" s="13" t="s">
        <v>181</v>
      </c>
      <c r="C163" s="11">
        <f>59000-32000</f>
        <v>27000</v>
      </c>
      <c r="D163" s="11">
        <v>59000</v>
      </c>
      <c r="E163" s="11">
        <v>59000</v>
      </c>
    </row>
    <row r="164" spans="1:5" ht="131.25">
      <c r="A164" s="38" t="s">
        <v>135</v>
      </c>
      <c r="B164" s="13" t="s">
        <v>181</v>
      </c>
      <c r="C164" s="11">
        <f>18000-8000</f>
        <v>10000</v>
      </c>
      <c r="D164" s="11">
        <v>18000</v>
      </c>
      <c r="E164" s="11">
        <v>18000</v>
      </c>
    </row>
    <row r="165" spans="1:5" ht="37.5">
      <c r="A165" s="38" t="s">
        <v>140</v>
      </c>
      <c r="B165" s="13" t="s">
        <v>182</v>
      </c>
      <c r="C165" s="11">
        <f aca="true" t="shared" si="22" ref="C165:E167">C166</f>
        <v>50550</v>
      </c>
      <c r="D165" s="11">
        <f t="shared" si="22"/>
        <v>70000</v>
      </c>
      <c r="E165" s="11">
        <f t="shared" si="22"/>
        <v>70000</v>
      </c>
    </row>
    <row r="166" spans="1:5" ht="165.75" customHeight="1">
      <c r="A166" s="38" t="s">
        <v>280</v>
      </c>
      <c r="B166" s="13" t="s">
        <v>281</v>
      </c>
      <c r="C166" s="11">
        <f t="shared" si="22"/>
        <v>50550</v>
      </c>
      <c r="D166" s="11">
        <f t="shared" si="22"/>
        <v>70000</v>
      </c>
      <c r="E166" s="11">
        <f t="shared" si="22"/>
        <v>70000</v>
      </c>
    </row>
    <row r="167" spans="1:5" ht="151.5" customHeight="1">
      <c r="A167" s="38" t="s">
        <v>282</v>
      </c>
      <c r="B167" s="13" t="s">
        <v>283</v>
      </c>
      <c r="C167" s="11">
        <f t="shared" si="22"/>
        <v>50550</v>
      </c>
      <c r="D167" s="11">
        <f t="shared" si="22"/>
        <v>70000</v>
      </c>
      <c r="E167" s="11">
        <f t="shared" si="22"/>
        <v>70000</v>
      </c>
    </row>
    <row r="168" spans="1:5" ht="297.75" customHeight="1">
      <c r="A168" s="38" t="s">
        <v>284</v>
      </c>
      <c r="B168" s="13" t="s">
        <v>285</v>
      </c>
      <c r="C168" s="11">
        <f>C169+C170</f>
        <v>50550</v>
      </c>
      <c r="D168" s="11">
        <f>D169+D170</f>
        <v>70000</v>
      </c>
      <c r="E168" s="11">
        <f>E169+E170</f>
        <v>70000</v>
      </c>
    </row>
    <row r="169" spans="1:5" ht="300" customHeight="1">
      <c r="A169" s="38" t="s">
        <v>286</v>
      </c>
      <c r="B169" s="13" t="s">
        <v>285</v>
      </c>
      <c r="C169" s="11">
        <f>70000-20450</f>
        <v>49550</v>
      </c>
      <c r="D169" s="11">
        <v>70000</v>
      </c>
      <c r="E169" s="11">
        <v>70000</v>
      </c>
    </row>
    <row r="170" spans="1:5" ht="310.5" customHeight="1">
      <c r="A170" s="38" t="s">
        <v>377</v>
      </c>
      <c r="B170" s="13" t="s">
        <v>285</v>
      </c>
      <c r="C170" s="11">
        <v>1000</v>
      </c>
      <c r="D170" s="11">
        <v>0</v>
      </c>
      <c r="E170" s="11">
        <v>0</v>
      </c>
    </row>
    <row r="171" spans="1:5" ht="37.5">
      <c r="A171" s="14" t="s">
        <v>34</v>
      </c>
      <c r="B171" s="15" t="s">
        <v>131</v>
      </c>
      <c r="C171" s="16">
        <f>C172+C239+C243+C248+C252</f>
        <v>298311971.30999994</v>
      </c>
      <c r="D171" s="16">
        <f>D172+D239+D243+D248+D252</f>
        <v>168921542.17</v>
      </c>
      <c r="E171" s="16">
        <f>E172+E239+E243+E248+E252</f>
        <v>163098134.10999998</v>
      </c>
    </row>
    <row r="172" spans="1:5" ht="93.75">
      <c r="A172" s="14" t="s">
        <v>47</v>
      </c>
      <c r="B172" s="15" t="s">
        <v>183</v>
      </c>
      <c r="C172" s="16">
        <f>C173+C180+C207+C225</f>
        <v>298473540.91999996</v>
      </c>
      <c r="D172" s="16">
        <f>D173+D180+D207+D225</f>
        <v>168921542.17</v>
      </c>
      <c r="E172" s="16">
        <f>E173+E180+E207+E225</f>
        <v>163098134.10999998</v>
      </c>
    </row>
    <row r="173" spans="1:5" ht="37.5">
      <c r="A173" s="14" t="s">
        <v>95</v>
      </c>
      <c r="B173" s="17" t="s">
        <v>184</v>
      </c>
      <c r="C173" s="16">
        <f>C174+C177</f>
        <v>126618020</v>
      </c>
      <c r="D173" s="16">
        <f>D174+D177</f>
        <v>92115000</v>
      </c>
      <c r="E173" s="16">
        <f>E174+E177</f>
        <v>89553500</v>
      </c>
    </row>
    <row r="174" spans="1:5" ht="37.5">
      <c r="A174" s="38" t="s">
        <v>96</v>
      </c>
      <c r="B174" s="12" t="s">
        <v>185</v>
      </c>
      <c r="C174" s="18">
        <f aca="true" t="shared" si="23" ref="C174:E175">C175</f>
        <v>108208100</v>
      </c>
      <c r="D174" s="18">
        <f t="shared" si="23"/>
        <v>92115000</v>
      </c>
      <c r="E174" s="18">
        <f t="shared" si="23"/>
        <v>89553500</v>
      </c>
    </row>
    <row r="175" spans="1:5" ht="93.75">
      <c r="A175" s="38" t="s">
        <v>97</v>
      </c>
      <c r="B175" s="12" t="s">
        <v>234</v>
      </c>
      <c r="C175" s="18">
        <f t="shared" si="23"/>
        <v>108208100</v>
      </c>
      <c r="D175" s="18">
        <f t="shared" si="23"/>
        <v>92115000</v>
      </c>
      <c r="E175" s="18">
        <f t="shared" si="23"/>
        <v>89553500</v>
      </c>
    </row>
    <row r="176" spans="1:5" ht="93.75">
      <c r="A176" s="38" t="s">
        <v>98</v>
      </c>
      <c r="B176" s="12" t="s">
        <v>234</v>
      </c>
      <c r="C176" s="18">
        <f>102491500+5716600</f>
        <v>108208100</v>
      </c>
      <c r="D176" s="19">
        <v>92115000</v>
      </c>
      <c r="E176" s="19">
        <f>92115000-2561500</f>
        <v>89553500</v>
      </c>
    </row>
    <row r="177" spans="1:5" ht="56.25">
      <c r="A177" s="38" t="s">
        <v>99</v>
      </c>
      <c r="B177" s="12" t="s">
        <v>186</v>
      </c>
      <c r="C177" s="18">
        <f aca="true" t="shared" si="24" ref="C177:E178">C178</f>
        <v>18409920</v>
      </c>
      <c r="D177" s="18">
        <f t="shared" si="24"/>
        <v>0</v>
      </c>
      <c r="E177" s="18">
        <f t="shared" si="24"/>
        <v>0</v>
      </c>
    </row>
    <row r="178" spans="1:5" ht="75">
      <c r="A178" s="38" t="s">
        <v>100</v>
      </c>
      <c r="B178" s="12" t="s">
        <v>187</v>
      </c>
      <c r="C178" s="18">
        <f t="shared" si="24"/>
        <v>18409920</v>
      </c>
      <c r="D178" s="18">
        <f t="shared" si="24"/>
        <v>0</v>
      </c>
      <c r="E178" s="18">
        <f t="shared" si="24"/>
        <v>0</v>
      </c>
    </row>
    <row r="179" spans="1:5" ht="75">
      <c r="A179" s="38" t="s">
        <v>101</v>
      </c>
      <c r="B179" s="12" t="s">
        <v>187</v>
      </c>
      <c r="C179" s="18">
        <f>14423180+3986740</f>
        <v>18409920</v>
      </c>
      <c r="D179" s="19">
        <v>0</v>
      </c>
      <c r="E179" s="19">
        <v>0</v>
      </c>
    </row>
    <row r="180" spans="1:5" s="6" customFormat="1" ht="56.25">
      <c r="A180" s="14" t="s">
        <v>102</v>
      </c>
      <c r="B180" s="15" t="s">
        <v>188</v>
      </c>
      <c r="C180" s="16">
        <f>C184+C202+C181+C196+C187+C190+C193+C199</f>
        <v>39886844.43</v>
      </c>
      <c r="D180" s="16">
        <f>D184+D202+D181+D196+D187+D190+D193+D199</f>
        <v>20960802.06</v>
      </c>
      <c r="E180" s="16">
        <f>E184+E202+E181+E196+E187+E190+E193+E199</f>
        <v>17718239.7</v>
      </c>
    </row>
    <row r="181" spans="1:6" s="6" customFormat="1" ht="93.75">
      <c r="A181" s="38" t="s">
        <v>262</v>
      </c>
      <c r="B181" s="20" t="s">
        <v>263</v>
      </c>
      <c r="C181" s="18">
        <f aca="true" t="shared" si="25" ref="C181:E182">C182</f>
        <v>9074320.33</v>
      </c>
      <c r="D181" s="18">
        <f t="shared" si="25"/>
        <v>0</v>
      </c>
      <c r="E181" s="18">
        <f t="shared" si="25"/>
        <v>0</v>
      </c>
      <c r="F181" s="36"/>
    </row>
    <row r="182" spans="1:6" s="6" customFormat="1" ht="93.75">
      <c r="A182" s="38" t="s">
        <v>264</v>
      </c>
      <c r="B182" s="20" t="s">
        <v>265</v>
      </c>
      <c r="C182" s="18">
        <f t="shared" si="25"/>
        <v>9074320.33</v>
      </c>
      <c r="D182" s="18">
        <f t="shared" si="25"/>
        <v>0</v>
      </c>
      <c r="E182" s="18">
        <f t="shared" si="25"/>
        <v>0</v>
      </c>
      <c r="F182" s="37"/>
    </row>
    <row r="183" spans="1:5" s="6" customFormat="1" ht="93.75">
      <c r="A183" s="38" t="s">
        <v>266</v>
      </c>
      <c r="B183" s="20" t="s">
        <v>265</v>
      </c>
      <c r="C183" s="18">
        <f>5074320.33+4000000</f>
        <v>9074320.33</v>
      </c>
      <c r="D183" s="18">
        <v>0</v>
      </c>
      <c r="E183" s="18">
        <v>0</v>
      </c>
    </row>
    <row r="184" spans="1:5" s="6" customFormat="1" ht="187.5">
      <c r="A184" s="38" t="s">
        <v>237</v>
      </c>
      <c r="B184" s="20" t="s">
        <v>238</v>
      </c>
      <c r="C184" s="18">
        <f aca="true" t="shared" si="26" ref="C184:E185">C185</f>
        <v>4535579.24</v>
      </c>
      <c r="D184" s="18">
        <f t="shared" si="26"/>
        <v>4812326.45</v>
      </c>
      <c r="E184" s="18">
        <f t="shared" si="26"/>
        <v>0</v>
      </c>
    </row>
    <row r="185" spans="1:5" s="6" customFormat="1" ht="206.25">
      <c r="A185" s="38" t="s">
        <v>235</v>
      </c>
      <c r="B185" s="20" t="s">
        <v>239</v>
      </c>
      <c r="C185" s="18">
        <f t="shared" si="26"/>
        <v>4535579.24</v>
      </c>
      <c r="D185" s="18">
        <f t="shared" si="26"/>
        <v>4812326.45</v>
      </c>
      <c r="E185" s="18">
        <f t="shared" si="26"/>
        <v>0</v>
      </c>
    </row>
    <row r="186" spans="1:5" s="6" customFormat="1" ht="206.25">
      <c r="A186" s="38" t="s">
        <v>236</v>
      </c>
      <c r="B186" s="20" t="s">
        <v>239</v>
      </c>
      <c r="C186" s="18">
        <v>4535579.24</v>
      </c>
      <c r="D186" s="18">
        <v>4812326.45</v>
      </c>
      <c r="E186" s="18">
        <v>0</v>
      </c>
    </row>
    <row r="187" spans="1:5" s="6" customFormat="1" ht="112.5">
      <c r="A187" s="38" t="s">
        <v>378</v>
      </c>
      <c r="B187" s="20" t="s">
        <v>379</v>
      </c>
      <c r="C187" s="18">
        <f aca="true" t="shared" si="27" ref="C187:E188">C188</f>
        <v>2630898.99</v>
      </c>
      <c r="D187" s="18">
        <f t="shared" si="27"/>
        <v>2349818.19</v>
      </c>
      <c r="E187" s="18">
        <f t="shared" si="27"/>
        <v>0</v>
      </c>
    </row>
    <row r="188" spans="1:5" s="6" customFormat="1" ht="131.25">
      <c r="A188" s="38" t="s">
        <v>380</v>
      </c>
      <c r="B188" s="20" t="s">
        <v>381</v>
      </c>
      <c r="C188" s="18">
        <f t="shared" si="27"/>
        <v>2630898.99</v>
      </c>
      <c r="D188" s="18">
        <f t="shared" si="27"/>
        <v>2349818.19</v>
      </c>
      <c r="E188" s="18">
        <f t="shared" si="27"/>
        <v>0</v>
      </c>
    </row>
    <row r="189" spans="1:5" s="6" customFormat="1" ht="131.25">
      <c r="A189" s="38" t="s">
        <v>382</v>
      </c>
      <c r="B189" s="20" t="s">
        <v>381</v>
      </c>
      <c r="C189" s="18">
        <v>2630898.99</v>
      </c>
      <c r="D189" s="18">
        <v>2349818.19</v>
      </c>
      <c r="E189" s="18">
        <v>0</v>
      </c>
    </row>
    <row r="190" spans="1:5" s="6" customFormat="1" ht="153.75" customHeight="1">
      <c r="A190" s="38" t="s">
        <v>383</v>
      </c>
      <c r="B190" s="20" t="s">
        <v>385</v>
      </c>
      <c r="C190" s="18">
        <f aca="true" t="shared" si="28" ref="C190:E191">C191</f>
        <v>3137470.72</v>
      </c>
      <c r="D190" s="18">
        <f t="shared" si="28"/>
        <v>1568745.8</v>
      </c>
      <c r="E190" s="18">
        <f t="shared" si="28"/>
        <v>1568505.9</v>
      </c>
    </row>
    <row r="191" spans="1:5" s="6" customFormat="1" ht="168.75">
      <c r="A191" s="38" t="s">
        <v>384</v>
      </c>
      <c r="B191" s="20" t="s">
        <v>386</v>
      </c>
      <c r="C191" s="18">
        <f t="shared" si="28"/>
        <v>3137470.72</v>
      </c>
      <c r="D191" s="18">
        <f t="shared" si="28"/>
        <v>1568745.8</v>
      </c>
      <c r="E191" s="18">
        <f t="shared" si="28"/>
        <v>1568505.9</v>
      </c>
    </row>
    <row r="192" spans="1:5" s="6" customFormat="1" ht="168.75">
      <c r="A192" s="38" t="s">
        <v>387</v>
      </c>
      <c r="B192" s="20" t="s">
        <v>386</v>
      </c>
      <c r="C192" s="18">
        <v>3137470.72</v>
      </c>
      <c r="D192" s="18">
        <v>1568745.8</v>
      </c>
      <c r="E192" s="18">
        <v>1568505.9</v>
      </c>
    </row>
    <row r="193" spans="1:5" s="6" customFormat="1" ht="93.75">
      <c r="A193" s="38" t="s">
        <v>388</v>
      </c>
      <c r="B193" s="20" t="s">
        <v>404</v>
      </c>
      <c r="C193" s="18">
        <f aca="true" t="shared" si="29" ref="C193:E194">C194</f>
        <v>1899552.39</v>
      </c>
      <c r="D193" s="18">
        <f t="shared" si="29"/>
        <v>3168814.82</v>
      </c>
      <c r="E193" s="18">
        <f t="shared" si="29"/>
        <v>7818381</v>
      </c>
    </row>
    <row r="194" spans="1:5" s="6" customFormat="1" ht="112.5">
      <c r="A194" s="38" t="s">
        <v>389</v>
      </c>
      <c r="B194" s="20" t="s">
        <v>391</v>
      </c>
      <c r="C194" s="18">
        <f t="shared" si="29"/>
        <v>1899552.39</v>
      </c>
      <c r="D194" s="18">
        <f t="shared" si="29"/>
        <v>3168814.82</v>
      </c>
      <c r="E194" s="18">
        <f t="shared" si="29"/>
        <v>7818381</v>
      </c>
    </row>
    <row r="195" spans="1:5" s="6" customFormat="1" ht="112.5">
      <c r="A195" s="38" t="s">
        <v>390</v>
      </c>
      <c r="B195" s="20" t="s">
        <v>391</v>
      </c>
      <c r="C195" s="18">
        <v>1899552.39</v>
      </c>
      <c r="D195" s="18">
        <v>3168814.82</v>
      </c>
      <c r="E195" s="18">
        <v>7818381</v>
      </c>
    </row>
    <row r="196" spans="1:5" s="6" customFormat="1" ht="117.75" customHeight="1">
      <c r="A196" s="38" t="s">
        <v>310</v>
      </c>
      <c r="B196" s="20" t="s">
        <v>311</v>
      </c>
      <c r="C196" s="18">
        <f aca="true" t="shared" si="30" ref="C196:E197">C197</f>
        <v>7801569.6</v>
      </c>
      <c r="D196" s="18">
        <f t="shared" si="30"/>
        <v>8035004.4</v>
      </c>
      <c r="E196" s="18">
        <f t="shared" si="30"/>
        <v>7797742.8</v>
      </c>
    </row>
    <row r="197" spans="1:5" s="6" customFormat="1" ht="147.75" customHeight="1">
      <c r="A197" s="38" t="s">
        <v>308</v>
      </c>
      <c r="B197" s="20" t="s">
        <v>312</v>
      </c>
      <c r="C197" s="18">
        <f t="shared" si="30"/>
        <v>7801569.6</v>
      </c>
      <c r="D197" s="18">
        <f t="shared" si="30"/>
        <v>8035004.4</v>
      </c>
      <c r="E197" s="18">
        <f t="shared" si="30"/>
        <v>7797742.8</v>
      </c>
    </row>
    <row r="198" spans="1:5" s="6" customFormat="1" ht="144" customHeight="1">
      <c r="A198" s="38" t="s">
        <v>309</v>
      </c>
      <c r="B198" s="20" t="s">
        <v>312</v>
      </c>
      <c r="C198" s="18">
        <v>7801569.6</v>
      </c>
      <c r="D198" s="18">
        <v>8035004.4</v>
      </c>
      <c r="E198" s="18">
        <v>7797742.8</v>
      </c>
    </row>
    <row r="199" spans="1:5" s="6" customFormat="1" ht="105" customHeight="1">
      <c r="A199" s="39" t="s">
        <v>401</v>
      </c>
      <c r="B199" s="20" t="s">
        <v>403</v>
      </c>
      <c r="C199" s="18">
        <f aca="true" t="shared" si="31" ref="C199:E200">C200</f>
        <v>0</v>
      </c>
      <c r="D199" s="18">
        <f t="shared" si="31"/>
        <v>492482.4</v>
      </c>
      <c r="E199" s="18">
        <f t="shared" si="31"/>
        <v>0</v>
      </c>
    </row>
    <row r="200" spans="1:5" s="6" customFormat="1" ht="134.25" customHeight="1">
      <c r="A200" s="39" t="s">
        <v>400</v>
      </c>
      <c r="B200" s="20" t="s">
        <v>402</v>
      </c>
      <c r="C200" s="18">
        <f t="shared" si="31"/>
        <v>0</v>
      </c>
      <c r="D200" s="18">
        <f t="shared" si="31"/>
        <v>492482.4</v>
      </c>
      <c r="E200" s="18">
        <f t="shared" si="31"/>
        <v>0</v>
      </c>
    </row>
    <row r="201" spans="1:5" s="6" customFormat="1" ht="120.75" customHeight="1">
      <c r="A201" s="39" t="s">
        <v>399</v>
      </c>
      <c r="B201" s="20" t="s">
        <v>402</v>
      </c>
      <c r="C201" s="18">
        <v>0</v>
      </c>
      <c r="D201" s="18">
        <v>492482.4</v>
      </c>
      <c r="E201" s="18">
        <v>0</v>
      </c>
    </row>
    <row r="202" spans="1:5" ht="18.75">
      <c r="A202" s="38" t="s">
        <v>103</v>
      </c>
      <c r="B202" s="20" t="s">
        <v>190</v>
      </c>
      <c r="C202" s="18">
        <f>C203</f>
        <v>10807453.16</v>
      </c>
      <c r="D202" s="18">
        <f>D203</f>
        <v>533610</v>
      </c>
      <c r="E202" s="18">
        <f>E203</f>
        <v>533610</v>
      </c>
    </row>
    <row r="203" spans="1:5" ht="37.5">
      <c r="A203" s="38" t="s">
        <v>104</v>
      </c>
      <c r="B203" s="20" t="s">
        <v>189</v>
      </c>
      <c r="C203" s="18">
        <f>SUM(C204:C206)</f>
        <v>10807453.16</v>
      </c>
      <c r="D203" s="18">
        <f>SUM(D204:D206)</f>
        <v>533610</v>
      </c>
      <c r="E203" s="18">
        <f>SUM(E204:E206)</f>
        <v>533610</v>
      </c>
    </row>
    <row r="204" spans="1:5" ht="37.5">
      <c r="A204" s="38" t="s">
        <v>105</v>
      </c>
      <c r="B204" s="20" t="s">
        <v>189</v>
      </c>
      <c r="C204" s="18">
        <f>7257525+431000+233640</f>
        <v>7922165</v>
      </c>
      <c r="D204" s="18">
        <v>0</v>
      </c>
      <c r="E204" s="18">
        <v>0</v>
      </c>
    </row>
    <row r="205" spans="1:5" ht="37.5">
      <c r="A205" s="38" t="s">
        <v>106</v>
      </c>
      <c r="B205" s="20" t="s">
        <v>189</v>
      </c>
      <c r="C205" s="18">
        <f>1834303.16+1000000</f>
        <v>2834303.16</v>
      </c>
      <c r="D205" s="18">
        <v>533610</v>
      </c>
      <c r="E205" s="18">
        <v>533610</v>
      </c>
    </row>
    <row r="206" spans="1:5" ht="37.5">
      <c r="A206" s="38" t="s">
        <v>313</v>
      </c>
      <c r="B206" s="20" t="s">
        <v>189</v>
      </c>
      <c r="C206" s="18">
        <v>50985</v>
      </c>
      <c r="D206" s="18">
        <v>0</v>
      </c>
      <c r="E206" s="18">
        <v>0</v>
      </c>
    </row>
    <row r="207" spans="1:5" ht="37.5">
      <c r="A207" s="14" t="s">
        <v>107</v>
      </c>
      <c r="B207" s="17" t="s">
        <v>191</v>
      </c>
      <c r="C207" s="16">
        <f>C208+C222+C216+C213+C219</f>
        <v>123150891.21</v>
      </c>
      <c r="D207" s="16">
        <f>D208+D222+D216+D213+D219</f>
        <v>47066043.83</v>
      </c>
      <c r="E207" s="16">
        <f>E208+E222+E216+E213+E219</f>
        <v>47046698.129999995</v>
      </c>
    </row>
    <row r="208" spans="1:5" ht="56.25">
      <c r="A208" s="38" t="s">
        <v>108</v>
      </c>
      <c r="B208" s="12" t="s">
        <v>192</v>
      </c>
      <c r="C208" s="18">
        <f>C209</f>
        <v>1931410.05</v>
      </c>
      <c r="D208" s="18">
        <f>D209</f>
        <v>1912377.91</v>
      </c>
      <c r="E208" s="18">
        <f>E209</f>
        <v>1912377.91</v>
      </c>
    </row>
    <row r="209" spans="1:5" ht="75">
      <c r="A209" s="38" t="s">
        <v>109</v>
      </c>
      <c r="B209" s="12" t="s">
        <v>193</v>
      </c>
      <c r="C209" s="18">
        <f>SUM(C210:C212)</f>
        <v>1931410.05</v>
      </c>
      <c r="D209" s="18">
        <f>SUM(D210:D212)</f>
        <v>1912377.91</v>
      </c>
      <c r="E209" s="18">
        <f>SUM(E210:E212)</f>
        <v>1912377.91</v>
      </c>
    </row>
    <row r="210" spans="1:5" ht="75">
      <c r="A210" s="38" t="s">
        <v>110</v>
      </c>
      <c r="B210" s="12" t="s">
        <v>193</v>
      </c>
      <c r="C210" s="18">
        <v>458905.82</v>
      </c>
      <c r="D210" s="18">
        <v>419559.5</v>
      </c>
      <c r="E210" s="18">
        <v>419559.5</v>
      </c>
    </row>
    <row r="211" spans="1:5" ht="75">
      <c r="A211" s="38" t="s">
        <v>111</v>
      </c>
      <c r="B211" s="12" t="s">
        <v>193</v>
      </c>
      <c r="C211" s="18">
        <v>1305278.16</v>
      </c>
      <c r="D211" s="18">
        <v>1468792.16</v>
      </c>
      <c r="E211" s="18">
        <v>1468792.16</v>
      </c>
    </row>
    <row r="212" spans="1:5" ht="75">
      <c r="A212" s="38" t="s">
        <v>112</v>
      </c>
      <c r="B212" s="12" t="s">
        <v>193</v>
      </c>
      <c r="C212" s="18">
        <v>167226.07</v>
      </c>
      <c r="D212" s="18">
        <v>24026.25</v>
      </c>
      <c r="E212" s="18">
        <v>24026.25</v>
      </c>
    </row>
    <row r="213" spans="1:5" ht="131.25">
      <c r="A213" s="38" t="s">
        <v>113</v>
      </c>
      <c r="B213" s="12" t="s">
        <v>194</v>
      </c>
      <c r="C213" s="18">
        <f aca="true" t="shared" si="32" ref="C213:E214">C214</f>
        <v>1840132.8000000003</v>
      </c>
      <c r="D213" s="18">
        <f t="shared" si="32"/>
        <v>3680265.6</v>
      </c>
      <c r="E213" s="18">
        <f t="shared" si="32"/>
        <v>3680265.6</v>
      </c>
    </row>
    <row r="214" spans="1:5" ht="131.25">
      <c r="A214" s="38" t="s">
        <v>114</v>
      </c>
      <c r="B214" s="12" t="s">
        <v>195</v>
      </c>
      <c r="C214" s="18">
        <f t="shared" si="32"/>
        <v>1840132.8000000003</v>
      </c>
      <c r="D214" s="18">
        <f t="shared" si="32"/>
        <v>3680265.6</v>
      </c>
      <c r="E214" s="18">
        <f t="shared" si="32"/>
        <v>3680265.6</v>
      </c>
    </row>
    <row r="215" spans="1:5" ht="131.25">
      <c r="A215" s="38" t="s">
        <v>115</v>
      </c>
      <c r="B215" s="12" t="s">
        <v>195</v>
      </c>
      <c r="C215" s="18">
        <f>2760199.2-920066.4</f>
        <v>1840132.8000000003</v>
      </c>
      <c r="D215" s="18">
        <f>2760199.2+920066.4</f>
        <v>3680265.6</v>
      </c>
      <c r="E215" s="18">
        <f>920066.4+2760199.2</f>
        <v>3680265.6</v>
      </c>
    </row>
    <row r="216" spans="1:5" ht="112.5">
      <c r="A216" s="38" t="s">
        <v>116</v>
      </c>
      <c r="B216" s="12" t="s">
        <v>92</v>
      </c>
      <c r="C216" s="18">
        <f aca="true" t="shared" si="33" ref="C216:E217">C217</f>
        <v>12261.359999999999</v>
      </c>
      <c r="D216" s="18">
        <f t="shared" si="33"/>
        <v>24425.32</v>
      </c>
      <c r="E216" s="18">
        <f t="shared" si="33"/>
        <v>5079.62</v>
      </c>
    </row>
    <row r="217" spans="1:5" ht="131.25">
      <c r="A217" s="38" t="s">
        <v>117</v>
      </c>
      <c r="B217" s="12" t="s">
        <v>196</v>
      </c>
      <c r="C217" s="18">
        <f t="shared" si="33"/>
        <v>12261.359999999999</v>
      </c>
      <c r="D217" s="18">
        <f t="shared" si="33"/>
        <v>24425.32</v>
      </c>
      <c r="E217" s="18">
        <f t="shared" si="33"/>
        <v>5079.62</v>
      </c>
    </row>
    <row r="218" spans="1:5" ht="131.25">
      <c r="A218" s="38" t="s">
        <v>118</v>
      </c>
      <c r="B218" s="12" t="s">
        <v>196</v>
      </c>
      <c r="C218" s="18">
        <f>20173.35-7911.99</f>
        <v>12261.359999999999</v>
      </c>
      <c r="D218" s="18">
        <f>48697.49-24272.17</f>
        <v>24425.32</v>
      </c>
      <c r="E218" s="18">
        <v>5079.62</v>
      </c>
    </row>
    <row r="219" spans="1:5" ht="75">
      <c r="A219" s="38" t="s">
        <v>314</v>
      </c>
      <c r="B219" s="12" t="s">
        <v>315</v>
      </c>
      <c r="C219" s="18">
        <f aca="true" t="shared" si="34" ref="C219:E220">C220</f>
        <v>310167</v>
      </c>
      <c r="D219" s="18">
        <f t="shared" si="34"/>
        <v>0</v>
      </c>
      <c r="E219" s="18">
        <f t="shared" si="34"/>
        <v>0</v>
      </c>
    </row>
    <row r="220" spans="1:5" ht="75">
      <c r="A220" s="38" t="s">
        <v>316</v>
      </c>
      <c r="B220" s="12" t="s">
        <v>317</v>
      </c>
      <c r="C220" s="18">
        <f t="shared" si="34"/>
        <v>310167</v>
      </c>
      <c r="D220" s="18">
        <f t="shared" si="34"/>
        <v>0</v>
      </c>
      <c r="E220" s="18">
        <f t="shared" si="34"/>
        <v>0</v>
      </c>
    </row>
    <row r="221" spans="1:5" ht="75">
      <c r="A221" s="38" t="s">
        <v>318</v>
      </c>
      <c r="B221" s="12" t="s">
        <v>317</v>
      </c>
      <c r="C221" s="18">
        <v>310167</v>
      </c>
      <c r="D221" s="18">
        <v>0</v>
      </c>
      <c r="E221" s="18">
        <v>0</v>
      </c>
    </row>
    <row r="222" spans="1:5" ht="18.75">
      <c r="A222" s="38" t="s">
        <v>119</v>
      </c>
      <c r="B222" s="12" t="s">
        <v>73</v>
      </c>
      <c r="C222" s="18">
        <f aca="true" t="shared" si="35" ref="C222:E223">C223</f>
        <v>119056920</v>
      </c>
      <c r="D222" s="18">
        <f t="shared" si="35"/>
        <v>41448975</v>
      </c>
      <c r="E222" s="18">
        <f t="shared" si="35"/>
        <v>41448975</v>
      </c>
    </row>
    <row r="223" spans="1:5" ht="37.5">
      <c r="A223" s="38" t="s">
        <v>120</v>
      </c>
      <c r="B223" s="12" t="s">
        <v>197</v>
      </c>
      <c r="C223" s="18">
        <f t="shared" si="35"/>
        <v>119056920</v>
      </c>
      <c r="D223" s="18">
        <f t="shared" si="35"/>
        <v>41448975</v>
      </c>
      <c r="E223" s="18">
        <f t="shared" si="35"/>
        <v>41448975</v>
      </c>
    </row>
    <row r="224" spans="1:5" ht="37.5">
      <c r="A224" s="38" t="s">
        <v>121</v>
      </c>
      <c r="B224" s="12" t="s">
        <v>197</v>
      </c>
      <c r="C224" s="18">
        <v>119056920</v>
      </c>
      <c r="D224" s="18">
        <v>41448975</v>
      </c>
      <c r="E224" s="18">
        <v>41448975</v>
      </c>
    </row>
    <row r="225" spans="1:5" ht="18.75">
      <c r="A225" s="21" t="s">
        <v>198</v>
      </c>
      <c r="B225" s="17" t="s">
        <v>199</v>
      </c>
      <c r="C225" s="16">
        <f>C226+C235+C232+C229</f>
        <v>8817785.28</v>
      </c>
      <c r="D225" s="16">
        <f>D226+D235+D232+D229</f>
        <v>8779696.28</v>
      </c>
      <c r="E225" s="16">
        <f>E226+E235+E232+E229</f>
        <v>8779696.28</v>
      </c>
    </row>
    <row r="226" spans="1:5" ht="131.25" hidden="1">
      <c r="A226" s="22" t="s">
        <v>200</v>
      </c>
      <c r="B226" s="12" t="s">
        <v>201</v>
      </c>
      <c r="C226" s="18">
        <f aca="true" t="shared" si="36" ref="C226:E227">C227</f>
        <v>0</v>
      </c>
      <c r="D226" s="18">
        <f t="shared" si="36"/>
        <v>0</v>
      </c>
      <c r="E226" s="18">
        <f t="shared" si="36"/>
        <v>0</v>
      </c>
    </row>
    <row r="227" spans="1:5" ht="131.25" hidden="1">
      <c r="A227" s="22" t="s">
        <v>202</v>
      </c>
      <c r="B227" s="12" t="s">
        <v>203</v>
      </c>
      <c r="C227" s="18">
        <f t="shared" si="36"/>
        <v>0</v>
      </c>
      <c r="D227" s="18">
        <f t="shared" si="36"/>
        <v>0</v>
      </c>
      <c r="E227" s="18">
        <f t="shared" si="36"/>
        <v>0</v>
      </c>
    </row>
    <row r="228" spans="1:5" ht="131.25" hidden="1">
      <c r="A228" s="22" t="s">
        <v>204</v>
      </c>
      <c r="B228" s="12" t="s">
        <v>203</v>
      </c>
      <c r="C228" s="18">
        <v>0</v>
      </c>
      <c r="D228" s="18">
        <v>0</v>
      </c>
      <c r="E228" s="18">
        <v>0</v>
      </c>
    </row>
    <row r="229" spans="1:5" ht="150">
      <c r="A229" s="22" t="s">
        <v>200</v>
      </c>
      <c r="B229" s="12" t="s">
        <v>332</v>
      </c>
      <c r="C229" s="18">
        <f aca="true" t="shared" si="37" ref="C229:E230">C230</f>
        <v>380825.28</v>
      </c>
      <c r="D229" s="18">
        <f t="shared" si="37"/>
        <v>342736.28</v>
      </c>
      <c r="E229" s="18">
        <f t="shared" si="37"/>
        <v>342736.28</v>
      </c>
    </row>
    <row r="230" spans="1:5" ht="150">
      <c r="A230" s="22" t="s">
        <v>202</v>
      </c>
      <c r="B230" s="12" t="s">
        <v>333</v>
      </c>
      <c r="C230" s="18">
        <f t="shared" si="37"/>
        <v>380825.28</v>
      </c>
      <c r="D230" s="18">
        <f t="shared" si="37"/>
        <v>342736.28</v>
      </c>
      <c r="E230" s="18">
        <f t="shared" si="37"/>
        <v>342736.28</v>
      </c>
    </row>
    <row r="231" spans="1:5" ht="131.25">
      <c r="A231" s="22" t="s">
        <v>204</v>
      </c>
      <c r="B231" s="12" t="s">
        <v>334</v>
      </c>
      <c r="C231" s="18">
        <v>380825.28</v>
      </c>
      <c r="D231" s="18">
        <f>380825.28-38089</f>
        <v>342736.28</v>
      </c>
      <c r="E231" s="18">
        <f>380825.28-38089</f>
        <v>342736.28</v>
      </c>
    </row>
    <row r="232" spans="1:5" ht="139.5" customHeight="1">
      <c r="A232" s="22" t="s">
        <v>242</v>
      </c>
      <c r="B232" s="12" t="s">
        <v>321</v>
      </c>
      <c r="C232" s="18">
        <f aca="true" t="shared" si="38" ref="C232:E233">C233</f>
        <v>8436960</v>
      </c>
      <c r="D232" s="18">
        <f t="shared" si="38"/>
        <v>8436960</v>
      </c>
      <c r="E232" s="18">
        <f t="shared" si="38"/>
        <v>8436960</v>
      </c>
    </row>
    <row r="233" spans="1:5" ht="156" customHeight="1">
      <c r="A233" s="22" t="s">
        <v>243</v>
      </c>
      <c r="B233" s="12" t="s">
        <v>322</v>
      </c>
      <c r="C233" s="18">
        <f t="shared" si="38"/>
        <v>8436960</v>
      </c>
      <c r="D233" s="18">
        <f t="shared" si="38"/>
        <v>8436960</v>
      </c>
      <c r="E233" s="18">
        <f t="shared" si="38"/>
        <v>8436960</v>
      </c>
    </row>
    <row r="234" spans="1:5" ht="153" customHeight="1">
      <c r="A234" s="22" t="s">
        <v>244</v>
      </c>
      <c r="B234" s="12" t="s">
        <v>323</v>
      </c>
      <c r="C234" s="18">
        <v>8436960</v>
      </c>
      <c r="D234" s="18">
        <v>8436960</v>
      </c>
      <c r="E234" s="18">
        <v>8436960</v>
      </c>
    </row>
    <row r="235" spans="1:5" ht="93.75" hidden="1">
      <c r="A235" s="22" t="s">
        <v>227</v>
      </c>
      <c r="B235" s="12" t="s">
        <v>228</v>
      </c>
      <c r="C235" s="18">
        <f aca="true" t="shared" si="39" ref="C235:E237">C236</f>
        <v>0</v>
      </c>
      <c r="D235" s="18">
        <f t="shared" si="39"/>
        <v>0</v>
      </c>
      <c r="E235" s="18">
        <f t="shared" si="39"/>
        <v>0</v>
      </c>
    </row>
    <row r="236" spans="1:5" ht="102.75" customHeight="1" hidden="1">
      <c r="A236" s="22" t="s">
        <v>229</v>
      </c>
      <c r="B236" s="12" t="s">
        <v>230</v>
      </c>
      <c r="C236" s="18">
        <f t="shared" si="39"/>
        <v>0</v>
      </c>
      <c r="D236" s="18">
        <f t="shared" si="39"/>
        <v>0</v>
      </c>
      <c r="E236" s="18">
        <f t="shared" si="39"/>
        <v>0</v>
      </c>
    </row>
    <row r="237" spans="1:5" ht="75" hidden="1">
      <c r="A237" s="22" t="s">
        <v>231</v>
      </c>
      <c r="B237" s="12" t="s">
        <v>232</v>
      </c>
      <c r="C237" s="18">
        <f t="shared" si="39"/>
        <v>0</v>
      </c>
      <c r="D237" s="18">
        <f t="shared" si="39"/>
        <v>0</v>
      </c>
      <c r="E237" s="18">
        <f t="shared" si="39"/>
        <v>0</v>
      </c>
    </row>
    <row r="238" spans="1:5" ht="66.75" customHeight="1" hidden="1">
      <c r="A238" s="22" t="s">
        <v>233</v>
      </c>
      <c r="B238" s="12" t="s">
        <v>232</v>
      </c>
      <c r="C238" s="18">
        <v>0</v>
      </c>
      <c r="D238" s="18">
        <v>0</v>
      </c>
      <c r="E238" s="18">
        <v>0</v>
      </c>
    </row>
    <row r="239" spans="1:5" ht="48.75" customHeight="1" hidden="1">
      <c r="A239" s="21" t="s">
        <v>205</v>
      </c>
      <c r="B239" s="17" t="s">
        <v>206</v>
      </c>
      <c r="C239" s="16">
        <f aca="true" t="shared" si="40" ref="C239:E241">C240</f>
        <v>0</v>
      </c>
      <c r="D239" s="16">
        <f t="shared" si="40"/>
        <v>0</v>
      </c>
      <c r="E239" s="16">
        <f t="shared" si="40"/>
        <v>0</v>
      </c>
    </row>
    <row r="240" spans="1:5" ht="48" customHeight="1" hidden="1">
      <c r="A240" s="22" t="s">
        <v>207</v>
      </c>
      <c r="B240" s="12" t="s">
        <v>208</v>
      </c>
      <c r="C240" s="18">
        <f t="shared" si="40"/>
        <v>0</v>
      </c>
      <c r="D240" s="18">
        <f t="shared" si="40"/>
        <v>0</v>
      </c>
      <c r="E240" s="18">
        <f t="shared" si="40"/>
        <v>0</v>
      </c>
    </row>
    <row r="241" spans="1:5" ht="112.5" hidden="1">
      <c r="A241" s="22" t="s">
        <v>209</v>
      </c>
      <c r="B241" s="12" t="s">
        <v>210</v>
      </c>
      <c r="C241" s="18">
        <f t="shared" si="40"/>
        <v>0</v>
      </c>
      <c r="D241" s="18">
        <f t="shared" si="40"/>
        <v>0</v>
      </c>
      <c r="E241" s="18">
        <f t="shared" si="40"/>
        <v>0</v>
      </c>
    </row>
    <row r="242" spans="1:5" ht="112.5" hidden="1">
      <c r="A242" s="22" t="s">
        <v>211</v>
      </c>
      <c r="B242" s="12" t="s">
        <v>210</v>
      </c>
      <c r="C242" s="18">
        <v>0</v>
      </c>
      <c r="D242" s="18">
        <v>0</v>
      </c>
      <c r="E242" s="18">
        <v>0</v>
      </c>
    </row>
    <row r="243" spans="1:5" ht="131.25" hidden="1">
      <c r="A243" s="21" t="s">
        <v>217</v>
      </c>
      <c r="B243" s="17" t="s">
        <v>218</v>
      </c>
      <c r="C243" s="16">
        <f aca="true" t="shared" si="41" ref="C243:E244">C244</f>
        <v>0</v>
      </c>
      <c r="D243" s="16">
        <f t="shared" si="41"/>
        <v>0</v>
      </c>
      <c r="E243" s="16">
        <f t="shared" si="41"/>
        <v>0</v>
      </c>
    </row>
    <row r="244" spans="1:5" ht="112.5" hidden="1">
      <c r="A244" s="22" t="s">
        <v>219</v>
      </c>
      <c r="B244" s="12" t="s">
        <v>220</v>
      </c>
      <c r="C244" s="18">
        <f t="shared" si="41"/>
        <v>0</v>
      </c>
      <c r="D244" s="18">
        <f t="shared" si="41"/>
        <v>0</v>
      </c>
      <c r="E244" s="18">
        <f t="shared" si="41"/>
        <v>0</v>
      </c>
    </row>
    <row r="245" spans="1:5" ht="112.5" hidden="1">
      <c r="A245" s="22" t="s">
        <v>221</v>
      </c>
      <c r="B245" s="12" t="s">
        <v>222</v>
      </c>
      <c r="C245" s="18">
        <f>SUM(C246:C247)</f>
        <v>0</v>
      </c>
      <c r="D245" s="18">
        <f>SUM(D246:D247)</f>
        <v>0</v>
      </c>
      <c r="E245" s="18">
        <f>SUM(E246:E247)</f>
        <v>0</v>
      </c>
    </row>
    <row r="246" spans="1:5" ht="93.75" hidden="1">
      <c r="A246" s="22" t="s">
        <v>223</v>
      </c>
      <c r="B246" s="12" t="s">
        <v>224</v>
      </c>
      <c r="C246" s="18">
        <v>0</v>
      </c>
      <c r="D246" s="18">
        <v>0</v>
      </c>
      <c r="E246" s="18">
        <v>0</v>
      </c>
    </row>
    <row r="247" spans="1:5" ht="0.75" customHeight="1" hidden="1">
      <c r="A247" s="22" t="s">
        <v>225</v>
      </c>
      <c r="B247" s="12" t="s">
        <v>226</v>
      </c>
      <c r="C247" s="18">
        <v>0</v>
      </c>
      <c r="D247" s="18">
        <v>0</v>
      </c>
      <c r="E247" s="18">
        <v>0</v>
      </c>
    </row>
    <row r="248" spans="1:5" ht="42" customHeight="1">
      <c r="A248" s="21" t="s">
        <v>338</v>
      </c>
      <c r="B248" s="17" t="s">
        <v>339</v>
      </c>
      <c r="C248" s="16">
        <f aca="true" t="shared" si="42" ref="C248:E250">C249</f>
        <v>50000</v>
      </c>
      <c r="D248" s="16">
        <f t="shared" si="42"/>
        <v>0</v>
      </c>
      <c r="E248" s="16">
        <f t="shared" si="42"/>
        <v>0</v>
      </c>
    </row>
    <row r="249" spans="1:5" ht="42" customHeight="1">
      <c r="A249" s="22" t="s">
        <v>207</v>
      </c>
      <c r="B249" s="12" t="s">
        <v>337</v>
      </c>
      <c r="C249" s="18">
        <f t="shared" si="42"/>
        <v>50000</v>
      </c>
      <c r="D249" s="18">
        <f t="shared" si="42"/>
        <v>0</v>
      </c>
      <c r="E249" s="18">
        <f t="shared" si="42"/>
        <v>0</v>
      </c>
    </row>
    <row r="250" spans="1:5" ht="102.75" customHeight="1">
      <c r="A250" s="22" t="s">
        <v>209</v>
      </c>
      <c r="B250" s="12" t="s">
        <v>336</v>
      </c>
      <c r="C250" s="18">
        <f t="shared" si="42"/>
        <v>50000</v>
      </c>
      <c r="D250" s="18">
        <f t="shared" si="42"/>
        <v>0</v>
      </c>
      <c r="E250" s="18">
        <f t="shared" si="42"/>
        <v>0</v>
      </c>
    </row>
    <row r="251" spans="1:5" ht="103.5" customHeight="1">
      <c r="A251" s="22" t="s">
        <v>211</v>
      </c>
      <c r="B251" s="12" t="s">
        <v>336</v>
      </c>
      <c r="C251" s="18">
        <v>50000</v>
      </c>
      <c r="D251" s="18">
        <v>0</v>
      </c>
      <c r="E251" s="18">
        <v>0</v>
      </c>
    </row>
    <row r="252" spans="1:5" ht="120" customHeight="1">
      <c r="A252" s="21" t="s">
        <v>340</v>
      </c>
      <c r="B252" s="17" t="s">
        <v>218</v>
      </c>
      <c r="C252" s="16">
        <f aca="true" t="shared" si="43" ref="C252:E253">C253</f>
        <v>-211569.61</v>
      </c>
      <c r="D252" s="16">
        <f t="shared" si="43"/>
        <v>0</v>
      </c>
      <c r="E252" s="16">
        <f t="shared" si="43"/>
        <v>0</v>
      </c>
    </row>
    <row r="253" spans="1:5" ht="115.5" customHeight="1">
      <c r="A253" s="22" t="s">
        <v>219</v>
      </c>
      <c r="B253" s="12" t="s">
        <v>341</v>
      </c>
      <c r="C253" s="18">
        <f t="shared" si="43"/>
        <v>-211569.61</v>
      </c>
      <c r="D253" s="18">
        <f t="shared" si="43"/>
        <v>0</v>
      </c>
      <c r="E253" s="18">
        <f t="shared" si="43"/>
        <v>0</v>
      </c>
    </row>
    <row r="254" spans="1:5" ht="107.25" customHeight="1">
      <c r="A254" s="22" t="s">
        <v>221</v>
      </c>
      <c r="B254" s="12" t="s">
        <v>222</v>
      </c>
      <c r="C254" s="18">
        <f>SUM(C255:C256)</f>
        <v>-211569.61</v>
      </c>
      <c r="D254" s="18">
        <f>SUM(D255:D256)</f>
        <v>0</v>
      </c>
      <c r="E254" s="18">
        <f>SUM(E255:E256)</f>
        <v>0</v>
      </c>
    </row>
    <row r="255" spans="1:5" ht="108" customHeight="1">
      <c r="A255" s="22" t="s">
        <v>223</v>
      </c>
      <c r="B255" s="12" t="s">
        <v>222</v>
      </c>
      <c r="C255" s="18">
        <v>-9141.11</v>
      </c>
      <c r="D255" s="18">
        <v>0</v>
      </c>
      <c r="E255" s="18">
        <v>0</v>
      </c>
    </row>
    <row r="256" spans="1:5" ht="96.75" customHeight="1">
      <c r="A256" s="22" t="s">
        <v>225</v>
      </c>
      <c r="B256" s="12" t="s">
        <v>222</v>
      </c>
      <c r="C256" s="18">
        <v>-202428.5</v>
      </c>
      <c r="D256" s="18">
        <v>0</v>
      </c>
      <c r="E256" s="18">
        <v>0</v>
      </c>
    </row>
    <row r="257" spans="1:5" ht="36" customHeight="1">
      <c r="A257" s="43" t="s">
        <v>132</v>
      </c>
      <c r="B257" s="44"/>
      <c r="C257" s="23">
        <f>C28+C171</f>
        <v>365114240.61999995</v>
      </c>
      <c r="D257" s="23">
        <f>D28+D171</f>
        <v>234478098.82999998</v>
      </c>
      <c r="E257" s="23">
        <f>E28+E171</f>
        <v>229692614.13</v>
      </c>
    </row>
    <row r="258" spans="3:5" ht="18.75">
      <c r="C258" s="4"/>
      <c r="E258" s="4" t="s">
        <v>335</v>
      </c>
    </row>
    <row r="259" ht="18.75">
      <c r="C259" s="8"/>
    </row>
    <row r="261" ht="18.75">
      <c r="C261" s="8"/>
    </row>
    <row r="262" ht="18.75">
      <c r="D262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257:B257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2021-03-26T07:20:26Z</dcterms:modified>
  <cp:category/>
  <cp:version/>
  <cp:contentType/>
  <cp:contentStatus/>
</cp:coreProperties>
</file>