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112" i="3" l="1"/>
  <c r="G111" i="3"/>
  <c r="G110" i="3"/>
  <c r="G78" i="3"/>
  <c r="G201" i="3" l="1"/>
  <c r="G142" i="3"/>
  <c r="G128" i="3"/>
  <c r="G127" i="3"/>
  <c r="G123" i="3"/>
  <c r="G108" i="3"/>
  <c r="G106" i="3"/>
  <c r="G93" i="3"/>
  <c r="G90" i="3"/>
  <c r="G89" i="3"/>
  <c r="G80" i="3"/>
  <c r="G45" i="3"/>
  <c r="G31" i="3"/>
  <c r="G30" i="3"/>
  <c r="G193" i="3" l="1"/>
  <c r="G79" i="3" l="1"/>
  <c r="G179" i="3" l="1"/>
  <c r="G141" i="3"/>
  <c r="G129" i="3"/>
  <c r="G109" i="3"/>
  <c r="G107" i="3"/>
  <c r="G34" i="3" l="1"/>
  <c r="G42" i="3" l="1"/>
  <c r="G178" i="3" l="1"/>
  <c r="G159" i="3"/>
  <c r="G147" i="3"/>
  <c r="G126" i="3"/>
  <c r="G120" i="3"/>
  <c r="G88" i="3"/>
  <c r="G61" i="3"/>
  <c r="G29" i="3"/>
  <c r="G230" i="3" l="1"/>
  <c r="G226" i="3" l="1"/>
  <c r="G225" i="3"/>
  <c r="G214" i="3"/>
  <c r="G212" i="3"/>
  <c r="G210" i="3"/>
  <c r="G207" i="3"/>
  <c r="G203" i="3"/>
  <c r="G200" i="3"/>
  <c r="G197" i="3"/>
  <c r="G167" i="3"/>
  <c r="G166" i="3"/>
  <c r="G144" i="3"/>
  <c r="G140" i="3"/>
  <c r="G133" i="3"/>
  <c r="G131" i="3"/>
  <c r="G124" i="3"/>
  <c r="G121" i="3"/>
  <c r="G94" i="3"/>
  <c r="G62" i="3"/>
  <c r="G119" i="3" l="1"/>
  <c r="G205" i="3" l="1"/>
  <c r="G168" i="3"/>
  <c r="G49" i="3"/>
  <c r="G39" i="3"/>
  <c r="G188" i="3" l="1"/>
  <c r="G218" i="3"/>
  <c r="G235" i="3"/>
  <c r="G221" i="3"/>
  <c r="G220" i="3"/>
  <c r="G219" i="3"/>
  <c r="G236" i="3" l="1"/>
  <c r="G211" i="3" l="1"/>
  <c r="G27" i="3" l="1"/>
  <c r="G113" i="3" l="1"/>
  <c r="G125" i="3" l="1"/>
  <c r="G239" i="3" l="1"/>
</calcChain>
</file>

<file path=xl/sharedStrings.xml><?xml version="1.0" encoding="utf-8"?>
<sst xmlns="http://schemas.openxmlformats.org/spreadsheetml/2006/main" count="1291" uniqueCount="397">
  <si>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</si>
  <si>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</si>
  <si>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</si>
  <si>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</si>
  <si>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</si>
  <si>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</si>
  <si>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</si>
  <si>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</si>
  <si>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</si>
  <si>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</si>
  <si>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</si>
  <si>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</si>
  <si>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</si>
  <si>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</si>
  <si>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</si>
  <si>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</si>
  <si>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</si>
  <si>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</si>
  <si>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</si>
  <si>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</si>
  <si>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</si>
  <si>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</si>
  <si>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</si>
  <si>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</si>
  <si>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</si>
  <si>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</si>
  <si>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</si>
  <si>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</si>
  <si>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</si>
  <si>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</si>
  <si>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</si>
  <si>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</si>
  <si>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</si>
  <si>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</si>
  <si>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</si>
  <si>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</si>
  <si>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</si>
  <si>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</si>
  <si>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</si>
  <si>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</si>
  <si>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</si>
  <si>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</si>
  <si>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</si>
  <si>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</si>
  <si>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</si>
  <si>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</si>
  <si>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</si>
  <si>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</si>
  <si>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</si>
  <si>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</si>
  <si>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</si>
  <si>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</si>
  <si>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</si>
  <si>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</si>
  <si>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</si>
  <si>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</si>
  <si>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</si>
  <si>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</si>
  <si>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</si>
  <si>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</si>
  <si>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</si>
  <si>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</si>
  <si>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</si>
  <si>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</si>
  <si>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</si>
  <si>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</si>
  <si>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</si>
  <si>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</si>
  <si>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</si>
  <si>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</si>
  <si>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</si>
  <si>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</si>
  <si>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</si>
  <si>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</si>
  <si>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</si>
  <si>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</si>
  <si>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</si>
  <si>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</si>
  <si>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</si>
  <si>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</si>
  <si>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</si>
  <si>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</si>
  <si>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</si>
  <si>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</si>
  <si>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</si>
  <si>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</si>
  <si>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</si>
  <si>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</si>
  <si>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</si>
  <si>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</si>
  <si>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</si>
  <si>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</si>
  <si>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</si>
  <si>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</si>
  <si>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</si>
  <si>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</si>
  <si>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01 21450</t>
  </si>
  <si>
    <t>02 Д 01 21460</t>
  </si>
  <si>
    <t>02 Д 03 21480</t>
  </si>
  <si>
    <t>02 Д 03 21490</t>
  </si>
  <si>
    <t>02 Д 03 21660</t>
  </si>
  <si>
    <t>02 Д 05 21680</t>
  </si>
  <si>
    <t>02 Д 06 21690</t>
  </si>
  <si>
    <t>03 7 01 21550</t>
  </si>
  <si>
    <t xml:space="preserve">03 7 01 S1980 </t>
  </si>
  <si>
    <t>03 Д 01 21520</t>
  </si>
  <si>
    <t>03 Д 02 21530</t>
  </si>
  <si>
    <t>03 Д 03 21190</t>
  </si>
  <si>
    <t>03 Д 03 21540</t>
  </si>
  <si>
    <t>03 Д 04 21220</t>
  </si>
  <si>
    <t>03 Д 04 21230</t>
  </si>
  <si>
    <t>04 8 01 00380</t>
  </si>
  <si>
    <t>04 8 01 20310</t>
  </si>
  <si>
    <t>04 8 01 20320</t>
  </si>
  <si>
    <t>04 8 01 20340</t>
  </si>
  <si>
    <t>04 8 01 20350</t>
  </si>
  <si>
    <t>04 2 02 20280</t>
  </si>
  <si>
    <t>04 2 02 20300</t>
  </si>
  <si>
    <t>04 2 02 20290</t>
  </si>
  <si>
    <t>04 4 02 20330</t>
  </si>
  <si>
    <t>04 4 03 21570</t>
  </si>
  <si>
    <t>05 1 01 60110</t>
  </si>
  <si>
    <t>05 1 01 60120</t>
  </si>
  <si>
    <t>05 2 01 21580</t>
  </si>
  <si>
    <t>05 3 01 21730</t>
  </si>
  <si>
    <t>05 4 01 21700</t>
  </si>
  <si>
    <t>05 4 01 21710</t>
  </si>
  <si>
    <t>06 1 01 20420</t>
  </si>
  <si>
    <t>07 1 01 20430</t>
  </si>
  <si>
    <t>07 1 01 20440</t>
  </si>
  <si>
    <t>07 1 02 20450</t>
  </si>
  <si>
    <t>07 1 02 20460</t>
  </si>
  <si>
    <t>07 1 02 20480</t>
  </si>
  <si>
    <t>07 5 01 60060</t>
  </si>
  <si>
    <t>08 1 01 00190</t>
  </si>
  <si>
    <t>08 1 03 20560</t>
  </si>
  <si>
    <t>08 1 03 20540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</si>
  <si>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</si>
  <si>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</si>
  <si>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</si>
  <si>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</si>
  <si>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</si>
  <si>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</si>
  <si>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</si>
  <si>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</si>
  <si>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</si>
  <si>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</si>
  <si>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</si>
  <si>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</si>
  <si>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</si>
  <si>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</si>
  <si>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</si>
  <si>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</si>
  <si>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</si>
  <si>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</si>
  <si>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</si>
  <si>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</si>
  <si>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</si>
  <si>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</si>
  <si>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</si>
  <si>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</si>
  <si>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</si>
  <si>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</si>
  <si>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</si>
  <si>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</si>
  <si>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</si>
  <si>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</si>
  <si>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</si>
  <si>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</si>
  <si>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</si>
  <si>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</si>
  <si>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</si>
  <si>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</si>
  <si>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</si>
  <si>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</si>
  <si>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</si>
  <si>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</si>
  <si>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</si>
  <si>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</si>
  <si>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</si>
  <si>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</si>
  <si>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</si>
  <si>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</si>
  <si>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</si>
  <si>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</si>
  <si>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</si>
  <si>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</si>
  <si>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</si>
  <si>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</si>
  <si>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</si>
  <si>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</si>
  <si>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</si>
  <si>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</si>
  <si>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</si>
  <si>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</si>
  <si>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</si>
  <si>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</si>
  <si>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</si>
  <si>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</si>
  <si>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</si>
  <si>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</si>
  <si>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</si>
  <si>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</si>
  <si>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</si>
  <si>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</si>
  <si>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</si>
  <si>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</si>
  <si>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</si>
  <si>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</si>
  <si>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</si>
  <si>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</si>
  <si>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</si>
  <si>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</si>
  <si>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</si>
  <si>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</si>
  <si>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</si>
  <si>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</si>
  <si>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</si>
  <si>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</si>
  <si>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</si>
  <si>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</si>
  <si>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</si>
  <si>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</si>
  <si>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</si>
  <si>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</si>
  <si>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</si>
  <si>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</si>
  <si>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</si>
  <si>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</si>
  <si>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</si>
  <si>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</si>
  <si>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</si>
  <si>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</si>
  <si>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</si>
  <si>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</si>
  <si>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</si>
  <si>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</si>
  <si>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</si>
  <si>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</si>
  <si>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</si>
  <si>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</si>
  <si>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</si>
  <si>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</si>
  <si>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</si>
  <si>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</si>
  <si>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</si>
  <si>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</si>
  <si>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</si>
  <si>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</si>
  <si>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</si>
  <si>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</si>
  <si>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</si>
  <si>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</si>
  <si>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</si>
  <si>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</si>
  <si>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</si>
  <si>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</si>
  <si>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</si>
  <si>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</si>
  <si>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</si>
  <si>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</si>
  <si>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</si>
  <si>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</si>
  <si>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</si>
  <si>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</si>
  <si>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</si>
  <si>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</si>
  <si>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</si>
  <si>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</si>
  <si>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</si>
  <si>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</si>
  <si>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</si>
  <si>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</si>
  <si>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</si>
  <si>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</si>
  <si>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</si>
  <si>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</si>
  <si>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</si>
  <si>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</si>
  <si>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</si>
  <si>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</si>
  <si>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</si>
  <si>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</si>
  <si>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</si>
  <si>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</si>
  <si>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</si>
  <si>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</si>
  <si>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</si>
  <si>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</si>
  <si>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</si>
  <si>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</si>
  <si>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</si>
  <si>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</si>
  <si>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Строительство многофункциональной спортивной площадки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</si>
  <si>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</si>
  <si>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</si>
  <si>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</si>
  <si>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</si>
  <si>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</si>
  <si>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</si>
  <si>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</si>
  <si>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</si>
  <si>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</si>
  <si>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</si>
  <si>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</si>
  <si>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</si>
  <si>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</si>
  <si>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</si>
  <si>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</si>
  <si>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</si>
  <si>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</si>
  <si>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</si>
  <si>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</si>
  <si>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</si>
  <si>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</si>
  <si>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</si>
  <si>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</si>
  <si>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</si>
  <si>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</si>
  <si>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</si>
  <si>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</si>
  <si>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</si>
  <si>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</si>
  <si>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</si>
  <si>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</si>
  <si>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</si>
  <si>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</si>
  <si>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</si>
  <si>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</si>
  <si>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</si>
  <si>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</si>
  <si>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</si>
  <si>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</si>
  <si>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</si>
  <si>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</si>
  <si>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</si>
  <si>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</si>
  <si>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</si>
  <si>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</si>
  <si>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</si>
  <si>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</si>
  <si>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к Решению Совета Южского</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</si>
  <si>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</si>
  <si>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</si>
  <si>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</si>
  <si>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</si>
  <si>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</si>
  <si>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</si>
  <si>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</si>
  <si>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</si>
  <si>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</si>
  <si>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</si>
  <si>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</si>
  <si>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</si>
  <si>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</si>
  <si>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</si>
  <si>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</si>
  <si>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</si>
  <si>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</si>
  <si>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</si>
  <si>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</si>
  <si>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</si>
  <si>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</si>
  <si>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</si>
  <si>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</si>
  <si>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</si>
  <si>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</si>
  <si>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</si>
  <si>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01 2 03 21860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</si>
  <si>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</si>
  <si>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</si>
  <si>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</si>
  <si>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</si>
  <si>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</si>
  <si>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</si>
  <si>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</si>
  <si>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</si>
  <si>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</si>
  <si>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</si>
  <si>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</si>
  <si>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</si>
  <si>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</si>
  <si>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</si>
  <si>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</si>
  <si>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</si>
  <si>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</si>
  <si>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</si>
  <si>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</si>
  <si>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</si>
  <si>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</si>
  <si>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</si>
  <si>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</si>
  <si>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</si>
  <si>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Приложение № 3</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</si>
  <si>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</si>
  <si>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</si>
  <si>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от 26.06.2017 № 62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</si>
</sst>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8">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4" fontId="1" fillId="0" borderId="1" xfId="0" applyNumberFormat="1" applyFont="1" applyFill="1" applyBorder="1" applyAlignment="1">
      <alignment horizontal="center" vertical="center"/>
    </xf>
    <xf numFmtId="0" fontId="5" fillId="0" borderId="1" xfId="0" applyFont="1" applyFill="1" applyBorder="1" applyAlignment="1">
      <alignment horizontal="justify" vertical="top"/>
    </xf>
    <xf numFmtId="2" fontId="5"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49"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center" wrapText="1"/>
    </xf>
    <xf numFmtId="0" fontId="1" fillId="0" borderId="0" xfId="0" applyFont="1" applyFill="1" applyAlignment="1">
      <alignment horizontal="center"/>
    </xf>
    <xf numFmtId="49" fontId="2" fillId="0" borderId="1" xfId="0" applyNumberFormat="1" applyFont="1" applyFill="1" applyBorder="1" applyAlignment="1">
      <alignment horizontal="justify" vertical="center" wrapText="1"/>
    </xf>
    <xf numFmtId="49"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1" fillId="0" borderId="0" xfId="0" applyNumberFormat="1" applyFont="1" applyFill="1" applyAlignment="1">
      <alignment vertical="center"/>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center" vertical="center" wrapText="1"/>
    </xf>
    <xf numFmtId="4" fontId="1" fillId="0" borderId="0" xfId="0" applyNumberFormat="1" applyFont="1" applyFill="1"/>
    <xf numFmtId="0" fontId="1" fillId="0" borderId="1" xfId="0" applyFont="1" applyFill="1" applyBorder="1" applyAlignment="1">
      <alignment horizontal="justify" vertical="top"/>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5" fillId="0" borderId="0" xfId="0" applyFont="1" applyFill="1" applyAlignment="1">
      <alignment horizontal="justify" vertical="top" wrapText="1"/>
    </xf>
    <xf numFmtId="0" fontId="1" fillId="0" borderId="0" xfId="0" applyFont="1" applyFill="1" applyAlignment="1">
      <alignment wrapText="1"/>
    </xf>
    <xf numFmtId="2" fontId="1" fillId="0" borderId="1" xfId="0" applyNumberFormat="1" applyFont="1" applyFill="1" applyBorder="1" applyAlignment="1">
      <alignment horizontal="justify" vertical="top" wrapText="1"/>
    </xf>
    <xf numFmtId="49" fontId="1" fillId="0" borderId="1" xfId="0" applyNumberFormat="1" applyFont="1" applyFill="1" applyBorder="1" applyAlignment="1">
      <alignment horizontal="justify" vertical="top" wrapText="1"/>
    </xf>
    <xf numFmtId="2" fontId="1"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1" fillId="0" borderId="0" xfId="0" applyFont="1" applyFill="1" applyAlignment="1"/>
    <xf numFmtId="49" fontId="2" fillId="0" borderId="1" xfId="0" applyNumberFormat="1" applyFont="1" applyFill="1" applyBorder="1" applyAlignment="1">
      <alignment horizontal="center" vertical="center"/>
    </xf>
    <xf numFmtId="0" fontId="1" fillId="0" borderId="1" xfId="0" applyFont="1" applyFill="1" applyBorder="1" applyAlignment="1">
      <alignment horizontal="justify" vertical="top" wrapText="1"/>
    </xf>
    <xf numFmtId="2" fontId="2" fillId="0" borderId="1" xfId="0" applyNumberFormat="1" applyFont="1" applyFill="1" applyBorder="1" applyAlignment="1">
      <alignment horizontal="justify" vertical="center" wrapText="1"/>
    </xf>
    <xf numFmtId="0" fontId="2" fillId="0" borderId="1" xfId="0" applyFont="1" applyFill="1" applyBorder="1" applyAlignment="1">
      <alignment vertical="center"/>
    </xf>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0" fontId="1" fillId="0" borderId="0" xfId="0" applyFont="1" applyFill="1" applyAlignment="1">
      <alignment horizontal="right"/>
    </xf>
    <xf numFmtId="49" fontId="1" fillId="0" borderId="1" xfId="0" applyNumberFormat="1" applyFont="1" applyFill="1" applyBorder="1" applyAlignment="1">
      <alignment horizontal="center" vertical="center"/>
    </xf>
    <xf numFmtId="49" fontId="2" fillId="0" borderId="0" xfId="0" applyNumberFormat="1" applyFont="1" applyFill="1" applyAlignment="1">
      <alignment horizontal="center" vertical="center" wrapText="1"/>
    </xf>
    <xf numFmtId="49"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center" wrapText="1"/>
    </xf>
    <xf numFmtId="0" fontId="4" fillId="0" borderId="2" xfId="0" applyFont="1" applyFill="1" applyBorder="1" applyAlignment="1">
      <alignment horizontal="center" wrapText="1"/>
    </xf>
    <xf numFmtId="49" fontId="1" fillId="0" borderId="0" xfId="0" applyNumberFormat="1" applyFont="1" applyFill="1" applyAlignment="1">
      <alignment horizontal="right" vertical="center"/>
    </xf>
    <xf numFmtId="49" fontId="3" fillId="0" borderId="0" xfId="0" applyNumberFormat="1"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0"/>
  <sheetViews>
    <sheetView tabSelected="1" zoomScale="80" zoomScaleNormal="80" workbookViewId="0">
      <selection activeCell="D12" sqref="D12"/>
    </sheetView>
  </sheetViews>
  <sheetFormatPr defaultRowHeight="18.75" x14ac:dyDescent="0.3"/>
  <cols>
    <col min="1" max="1" width="74" style="9" customWidth="1"/>
    <col min="2" max="2" width="5.85546875" style="8" customWidth="1"/>
    <col min="3" max="3" width="5.28515625" style="8" customWidth="1"/>
    <col min="4" max="4" width="6" style="8" customWidth="1"/>
    <col min="5" max="5" width="18.140625" style="8" customWidth="1"/>
    <col min="6" max="6" width="5.7109375" style="8" customWidth="1"/>
    <col min="7" max="7" width="19.85546875" style="8" customWidth="1"/>
    <col min="8" max="8" width="24.140625" style="9" customWidth="1"/>
    <col min="9" max="9" width="21" style="9" customWidth="1"/>
    <col min="10" max="10" width="40" style="9" customWidth="1"/>
    <col min="11" max="16384" width="9.140625" style="9"/>
  </cols>
  <sheetData>
    <row r="1" spans="4:7" x14ac:dyDescent="0.3">
      <c r="D1" s="46" t="s">
        <v>393</v>
      </c>
      <c r="E1" s="46"/>
      <c r="F1" s="46"/>
      <c r="G1" s="46"/>
    </row>
    <row r="2" spans="4:7" x14ac:dyDescent="0.3">
      <c r="D2" s="46" t="s">
        <v>341</v>
      </c>
      <c r="E2" s="46"/>
      <c r="F2" s="46"/>
      <c r="G2" s="46"/>
    </row>
    <row r="3" spans="4:7" x14ac:dyDescent="0.3">
      <c r="D3" s="46" t="s">
        <v>1</v>
      </c>
      <c r="E3" s="46"/>
      <c r="F3" s="46"/>
      <c r="G3" s="46"/>
    </row>
    <row r="4" spans="4:7" x14ac:dyDescent="0.3">
      <c r="D4" s="46" t="s">
        <v>342</v>
      </c>
      <c r="E4" s="46"/>
      <c r="F4" s="46"/>
      <c r="G4" s="46"/>
    </row>
    <row r="5" spans="4:7" x14ac:dyDescent="0.3">
      <c r="D5" s="46" t="s">
        <v>343</v>
      </c>
      <c r="E5" s="46"/>
      <c r="F5" s="46"/>
      <c r="G5" s="46"/>
    </row>
    <row r="6" spans="4:7" x14ac:dyDescent="0.3">
      <c r="D6" s="46" t="s">
        <v>1</v>
      </c>
      <c r="E6" s="46"/>
      <c r="F6" s="46"/>
      <c r="G6" s="46"/>
    </row>
    <row r="7" spans="4:7" x14ac:dyDescent="0.3">
      <c r="D7" s="46" t="s">
        <v>344</v>
      </c>
      <c r="E7" s="46"/>
      <c r="F7" s="46"/>
      <c r="G7" s="46"/>
    </row>
    <row r="8" spans="4:7" x14ac:dyDescent="0.3">
      <c r="D8" s="46" t="s">
        <v>345</v>
      </c>
      <c r="E8" s="46"/>
      <c r="F8" s="46"/>
      <c r="G8" s="46"/>
    </row>
    <row r="9" spans="4:7" x14ac:dyDescent="0.3">
      <c r="D9" s="46" t="s">
        <v>80</v>
      </c>
      <c r="E9" s="46"/>
      <c r="F9" s="46"/>
      <c r="G9" s="46"/>
    </row>
    <row r="10" spans="4:7" x14ac:dyDescent="0.3">
      <c r="D10" s="46" t="s">
        <v>79</v>
      </c>
      <c r="E10" s="46"/>
      <c r="F10" s="46"/>
      <c r="G10" s="46"/>
    </row>
    <row r="11" spans="4:7" x14ac:dyDescent="0.3">
      <c r="D11" s="47" t="s">
        <v>396</v>
      </c>
      <c r="E11" s="46"/>
      <c r="F11" s="46"/>
      <c r="G11" s="46"/>
    </row>
    <row r="13" spans="4:7" x14ac:dyDescent="0.3">
      <c r="E13" s="40" t="s">
        <v>346</v>
      </c>
      <c r="F13" s="40"/>
      <c r="G13" s="40"/>
    </row>
    <row r="14" spans="4:7" x14ac:dyDescent="0.3">
      <c r="E14" s="40" t="s">
        <v>0</v>
      </c>
      <c r="F14" s="40"/>
      <c r="G14" s="40"/>
    </row>
    <row r="15" spans="4:7" x14ac:dyDescent="0.3">
      <c r="E15" s="40" t="s">
        <v>1</v>
      </c>
      <c r="F15" s="40"/>
      <c r="G15" s="40"/>
    </row>
    <row r="16" spans="4:7" x14ac:dyDescent="0.3">
      <c r="E16" s="40" t="s">
        <v>2</v>
      </c>
      <c r="F16" s="40"/>
      <c r="G16" s="40"/>
    </row>
    <row r="17" spans="1:10" x14ac:dyDescent="0.3">
      <c r="E17" s="40" t="s">
        <v>1</v>
      </c>
      <c r="F17" s="40"/>
      <c r="G17" s="40"/>
    </row>
    <row r="18" spans="1:10" x14ac:dyDescent="0.3">
      <c r="E18" s="40" t="s">
        <v>80</v>
      </c>
      <c r="F18" s="40"/>
      <c r="G18" s="40"/>
    </row>
    <row r="19" spans="1:10" x14ac:dyDescent="0.3">
      <c r="E19" s="40" t="s">
        <v>79</v>
      </c>
      <c r="F19" s="40"/>
      <c r="G19" s="40"/>
    </row>
    <row r="20" spans="1:10" x14ac:dyDescent="0.3">
      <c r="E20" s="40" t="s">
        <v>314</v>
      </c>
      <c r="F20" s="40"/>
      <c r="G20" s="40"/>
    </row>
    <row r="22" spans="1:10" s="10" customFormat="1" ht="30.75" customHeight="1" x14ac:dyDescent="0.25">
      <c r="A22" s="42" t="s">
        <v>78</v>
      </c>
      <c r="B22" s="42"/>
      <c r="C22" s="42"/>
      <c r="D22" s="42"/>
      <c r="E22" s="42"/>
      <c r="F22" s="42"/>
      <c r="G22" s="42"/>
    </row>
    <row r="23" spans="1:10" ht="19.5" customHeight="1" x14ac:dyDescent="0.3">
      <c r="A23" s="45"/>
      <c r="B23" s="45"/>
      <c r="C23" s="45"/>
      <c r="D23" s="45"/>
      <c r="E23" s="45"/>
      <c r="F23" s="45"/>
      <c r="G23" s="45"/>
    </row>
    <row r="24" spans="1:10" x14ac:dyDescent="0.3">
      <c r="A24" s="44" t="s">
        <v>3</v>
      </c>
      <c r="B24" s="43" t="s">
        <v>76</v>
      </c>
      <c r="C24" s="44" t="s">
        <v>4</v>
      </c>
      <c r="D24" s="44" t="s">
        <v>5</v>
      </c>
      <c r="E24" s="44" t="s">
        <v>6</v>
      </c>
      <c r="F24" s="44" t="s">
        <v>7</v>
      </c>
      <c r="G24" s="41" t="s">
        <v>8</v>
      </c>
    </row>
    <row r="25" spans="1:10" ht="96.75" customHeight="1" x14ac:dyDescent="0.3">
      <c r="A25" s="44"/>
      <c r="B25" s="43"/>
      <c r="C25" s="44"/>
      <c r="D25" s="44"/>
      <c r="E25" s="44"/>
      <c r="F25" s="44"/>
      <c r="G25" s="41"/>
    </row>
    <row r="26" spans="1:10" s="13" customFormat="1" x14ac:dyDescent="0.3">
      <c r="A26" s="11" t="s">
        <v>9</v>
      </c>
      <c r="B26" s="12" t="s">
        <v>10</v>
      </c>
      <c r="C26" s="12" t="s">
        <v>11</v>
      </c>
      <c r="D26" s="12" t="s">
        <v>12</v>
      </c>
      <c r="E26" s="12" t="s">
        <v>13</v>
      </c>
      <c r="F26" s="12" t="s">
        <v>14</v>
      </c>
      <c r="G26" s="12" t="s">
        <v>15</v>
      </c>
    </row>
    <row r="27" spans="1:10" s="10" customFormat="1" ht="46.5" customHeight="1" x14ac:dyDescent="0.25">
      <c r="A27" s="14" t="s">
        <v>81</v>
      </c>
      <c r="B27" s="15" t="s">
        <v>16</v>
      </c>
      <c r="C27" s="15" t="s">
        <v>17</v>
      </c>
      <c r="D27" s="15" t="s">
        <v>17</v>
      </c>
      <c r="E27" s="15" t="s">
        <v>18</v>
      </c>
      <c r="F27" s="15" t="s">
        <v>19</v>
      </c>
      <c r="G27" s="16">
        <f>SUM(G28:G112)</f>
        <v>56109194.82</v>
      </c>
      <c r="J27" s="17"/>
    </row>
    <row r="28" spans="1:10" s="10" customFormat="1" ht="105.75" customHeight="1" x14ac:dyDescent="0.25">
      <c r="A28" s="4" t="s">
        <v>161</v>
      </c>
      <c r="B28" s="12" t="s">
        <v>16</v>
      </c>
      <c r="C28" s="12" t="s">
        <v>20</v>
      </c>
      <c r="D28" s="12" t="s">
        <v>21</v>
      </c>
      <c r="E28" s="18" t="s">
        <v>134</v>
      </c>
      <c r="F28" s="12" t="s">
        <v>22</v>
      </c>
      <c r="G28" s="3">
        <v>1001804</v>
      </c>
    </row>
    <row r="29" spans="1:10" ht="140.25" customHeight="1" x14ac:dyDescent="0.3">
      <c r="A29" s="4" t="s">
        <v>162</v>
      </c>
      <c r="B29" s="12" t="s">
        <v>16</v>
      </c>
      <c r="C29" s="12" t="s">
        <v>20</v>
      </c>
      <c r="D29" s="12" t="s">
        <v>23</v>
      </c>
      <c r="E29" s="18" t="s">
        <v>24</v>
      </c>
      <c r="F29" s="12" t="s">
        <v>22</v>
      </c>
      <c r="G29" s="19">
        <f>16423053.68-247330.91+364855.23+210670.5+135251.63</f>
        <v>16886500.129999999</v>
      </c>
      <c r="H29" s="20"/>
    </row>
    <row r="30" spans="1:10" ht="90.75" customHeight="1" x14ac:dyDescent="0.3">
      <c r="A30" s="4" t="s">
        <v>163</v>
      </c>
      <c r="B30" s="12" t="s">
        <v>16</v>
      </c>
      <c r="C30" s="12" t="s">
        <v>20</v>
      </c>
      <c r="D30" s="12" t="s">
        <v>23</v>
      </c>
      <c r="E30" s="18" t="s">
        <v>24</v>
      </c>
      <c r="F30" s="12" t="s">
        <v>25</v>
      </c>
      <c r="G30" s="19">
        <f>-50000+2214610+70000+154650+99844.72-850</f>
        <v>2488254.7200000002</v>
      </c>
      <c r="H30" s="20"/>
    </row>
    <row r="31" spans="1:10" ht="82.5" customHeight="1" x14ac:dyDescent="0.3">
      <c r="A31" s="4" t="s">
        <v>164</v>
      </c>
      <c r="B31" s="12" t="s">
        <v>16</v>
      </c>
      <c r="C31" s="12" t="s">
        <v>20</v>
      </c>
      <c r="D31" s="12" t="s">
        <v>23</v>
      </c>
      <c r="E31" s="18" t="s">
        <v>24</v>
      </c>
      <c r="F31" s="12" t="s">
        <v>26</v>
      </c>
      <c r="G31" s="19">
        <f>50000+109292+850</f>
        <v>160142</v>
      </c>
    </row>
    <row r="32" spans="1:10" ht="126.75" customHeight="1" x14ac:dyDescent="0.3">
      <c r="A32" s="21" t="s">
        <v>287</v>
      </c>
      <c r="B32" s="12" t="s">
        <v>16</v>
      </c>
      <c r="C32" s="12" t="s">
        <v>20</v>
      </c>
      <c r="D32" s="12" t="s">
        <v>23</v>
      </c>
      <c r="E32" s="18" t="s">
        <v>286</v>
      </c>
      <c r="F32" s="12" t="s">
        <v>22</v>
      </c>
      <c r="G32" s="3">
        <v>346085</v>
      </c>
    </row>
    <row r="33" spans="1:7" ht="93" customHeight="1" x14ac:dyDescent="0.3">
      <c r="A33" s="4" t="s">
        <v>288</v>
      </c>
      <c r="B33" s="12" t="s">
        <v>16</v>
      </c>
      <c r="C33" s="12" t="s">
        <v>20</v>
      </c>
      <c r="D33" s="12" t="s">
        <v>23</v>
      </c>
      <c r="E33" s="18" t="s">
        <v>286</v>
      </c>
      <c r="F33" s="12" t="s">
        <v>25</v>
      </c>
      <c r="G33" s="3">
        <v>63607</v>
      </c>
    </row>
    <row r="34" spans="1:7" ht="54" customHeight="1" x14ac:dyDescent="0.3">
      <c r="A34" s="6" t="s">
        <v>165</v>
      </c>
      <c r="B34" s="12" t="s">
        <v>16</v>
      </c>
      <c r="C34" s="12" t="s">
        <v>20</v>
      </c>
      <c r="D34" s="12" t="s">
        <v>28</v>
      </c>
      <c r="E34" s="18" t="s">
        <v>94</v>
      </c>
      <c r="F34" s="12" t="s">
        <v>26</v>
      </c>
      <c r="G34" s="19">
        <f>500000-92921.17</f>
        <v>407078.83</v>
      </c>
    </row>
    <row r="35" spans="1:7" ht="64.5" customHeight="1" x14ac:dyDescent="0.3">
      <c r="A35" s="6" t="s">
        <v>166</v>
      </c>
      <c r="B35" s="12" t="s">
        <v>16</v>
      </c>
      <c r="C35" s="12" t="s">
        <v>20</v>
      </c>
      <c r="D35" s="12" t="s">
        <v>29</v>
      </c>
      <c r="E35" s="18" t="s">
        <v>105</v>
      </c>
      <c r="F35" s="12" t="s">
        <v>25</v>
      </c>
      <c r="G35" s="19">
        <v>165000</v>
      </c>
    </row>
    <row r="36" spans="1:7" ht="63" customHeight="1" x14ac:dyDescent="0.3">
      <c r="A36" s="6" t="s">
        <v>383</v>
      </c>
      <c r="B36" s="12" t="s">
        <v>16</v>
      </c>
      <c r="C36" s="12" t="s">
        <v>20</v>
      </c>
      <c r="D36" s="12" t="s">
        <v>29</v>
      </c>
      <c r="E36" s="18" t="s">
        <v>381</v>
      </c>
      <c r="F36" s="12" t="s">
        <v>25</v>
      </c>
      <c r="G36" s="19">
        <v>20000</v>
      </c>
    </row>
    <row r="37" spans="1:7" ht="60" customHeight="1" x14ac:dyDescent="0.3">
      <c r="A37" s="6" t="s">
        <v>384</v>
      </c>
      <c r="B37" s="12" t="s">
        <v>16</v>
      </c>
      <c r="C37" s="12" t="s">
        <v>20</v>
      </c>
      <c r="D37" s="12" t="s">
        <v>29</v>
      </c>
      <c r="E37" s="18" t="s">
        <v>382</v>
      </c>
      <c r="F37" s="12" t="s">
        <v>25</v>
      </c>
      <c r="G37" s="19">
        <v>24800</v>
      </c>
    </row>
    <row r="38" spans="1:7" ht="69" customHeight="1" x14ac:dyDescent="0.3">
      <c r="A38" s="6" t="s">
        <v>167</v>
      </c>
      <c r="B38" s="12" t="s">
        <v>16</v>
      </c>
      <c r="C38" s="12" t="s">
        <v>20</v>
      </c>
      <c r="D38" s="12" t="s">
        <v>29</v>
      </c>
      <c r="E38" s="18" t="s">
        <v>107</v>
      </c>
      <c r="F38" s="12" t="s">
        <v>31</v>
      </c>
      <c r="G38" s="19">
        <v>4000</v>
      </c>
    </row>
    <row r="39" spans="1:7" ht="84" customHeight="1" x14ac:dyDescent="0.3">
      <c r="A39" s="6" t="s">
        <v>168</v>
      </c>
      <c r="B39" s="12" t="s">
        <v>16</v>
      </c>
      <c r="C39" s="12" t="s">
        <v>20</v>
      </c>
      <c r="D39" s="12" t="s">
        <v>29</v>
      </c>
      <c r="E39" s="18" t="s">
        <v>109</v>
      </c>
      <c r="F39" s="12" t="s">
        <v>31</v>
      </c>
      <c r="G39" s="19">
        <f>5000+3000</f>
        <v>8000</v>
      </c>
    </row>
    <row r="40" spans="1:7" ht="66" customHeight="1" x14ac:dyDescent="0.3">
      <c r="A40" s="6" t="s">
        <v>169</v>
      </c>
      <c r="B40" s="12" t="s">
        <v>16</v>
      </c>
      <c r="C40" s="12" t="s">
        <v>20</v>
      </c>
      <c r="D40" s="12" t="s">
        <v>29</v>
      </c>
      <c r="E40" s="18" t="s">
        <v>110</v>
      </c>
      <c r="F40" s="12" t="s">
        <v>31</v>
      </c>
      <c r="G40" s="19">
        <v>5000</v>
      </c>
    </row>
    <row r="41" spans="1:7" ht="84" customHeight="1" x14ac:dyDescent="0.3">
      <c r="A41" s="4" t="s">
        <v>170</v>
      </c>
      <c r="B41" s="12" t="s">
        <v>16</v>
      </c>
      <c r="C41" s="12" t="s">
        <v>20</v>
      </c>
      <c r="D41" s="12" t="s">
        <v>29</v>
      </c>
      <c r="E41" s="18" t="s">
        <v>127</v>
      </c>
      <c r="F41" s="12" t="s">
        <v>25</v>
      </c>
      <c r="G41" s="19">
        <v>163461.35</v>
      </c>
    </row>
    <row r="42" spans="1:7" ht="137.25" customHeight="1" x14ac:dyDescent="0.3">
      <c r="A42" s="4" t="s">
        <v>301</v>
      </c>
      <c r="B42" s="12" t="s">
        <v>16</v>
      </c>
      <c r="C42" s="12" t="s">
        <v>20</v>
      </c>
      <c r="D42" s="12" t="s">
        <v>29</v>
      </c>
      <c r="E42" s="18" t="s">
        <v>133</v>
      </c>
      <c r="F42" s="12" t="s">
        <v>31</v>
      </c>
      <c r="G42" s="19">
        <f>154800-44800</f>
        <v>110000</v>
      </c>
    </row>
    <row r="43" spans="1:7" ht="82.5" customHeight="1" x14ac:dyDescent="0.3">
      <c r="A43" s="4" t="s">
        <v>285</v>
      </c>
      <c r="B43" s="12" t="s">
        <v>16</v>
      </c>
      <c r="C43" s="12" t="s">
        <v>20</v>
      </c>
      <c r="D43" s="12" t="s">
        <v>29</v>
      </c>
      <c r="E43" s="18" t="s">
        <v>284</v>
      </c>
      <c r="F43" s="12" t="s">
        <v>25</v>
      </c>
      <c r="G43" s="19">
        <v>11856.5</v>
      </c>
    </row>
    <row r="44" spans="1:7" ht="97.5" customHeight="1" x14ac:dyDescent="0.3">
      <c r="A44" s="4" t="s">
        <v>370</v>
      </c>
      <c r="B44" s="12" t="s">
        <v>16</v>
      </c>
      <c r="C44" s="12" t="s">
        <v>20</v>
      </c>
      <c r="D44" s="12" t="s">
        <v>29</v>
      </c>
      <c r="E44" s="22" t="s">
        <v>372</v>
      </c>
      <c r="F44" s="12" t="s">
        <v>31</v>
      </c>
      <c r="G44" s="19">
        <v>953581</v>
      </c>
    </row>
    <row r="45" spans="1:7" ht="105.75" customHeight="1" x14ac:dyDescent="0.3">
      <c r="A45" s="4" t="s">
        <v>371</v>
      </c>
      <c r="B45" s="12" t="s">
        <v>16</v>
      </c>
      <c r="C45" s="12" t="s">
        <v>20</v>
      </c>
      <c r="D45" s="12" t="s">
        <v>29</v>
      </c>
      <c r="E45" s="22" t="s">
        <v>373</v>
      </c>
      <c r="F45" s="12" t="s">
        <v>31</v>
      </c>
      <c r="G45" s="19">
        <f>2310134.53+1063378+200000</f>
        <v>3573512.53</v>
      </c>
    </row>
    <row r="46" spans="1:7" ht="81" customHeight="1" x14ac:dyDescent="0.3">
      <c r="A46" s="6" t="s">
        <v>171</v>
      </c>
      <c r="B46" s="12" t="s">
        <v>16</v>
      </c>
      <c r="C46" s="12" t="s">
        <v>20</v>
      </c>
      <c r="D46" s="12" t="s">
        <v>29</v>
      </c>
      <c r="E46" s="18" t="s">
        <v>138</v>
      </c>
      <c r="F46" s="12" t="s">
        <v>25</v>
      </c>
      <c r="G46" s="19">
        <v>40450</v>
      </c>
    </row>
    <row r="47" spans="1:7" ht="81" customHeight="1" x14ac:dyDescent="0.3">
      <c r="A47" s="6" t="s">
        <v>172</v>
      </c>
      <c r="B47" s="12" t="s">
        <v>16</v>
      </c>
      <c r="C47" s="12" t="s">
        <v>20</v>
      </c>
      <c r="D47" s="12" t="s">
        <v>29</v>
      </c>
      <c r="E47" s="18" t="s">
        <v>140</v>
      </c>
      <c r="F47" s="12" t="s">
        <v>25</v>
      </c>
      <c r="G47" s="19">
        <v>100000</v>
      </c>
    </row>
    <row r="48" spans="1:7" ht="82.5" customHeight="1" x14ac:dyDescent="0.3">
      <c r="A48" s="6" t="s">
        <v>173</v>
      </c>
      <c r="B48" s="12" t="s">
        <v>16</v>
      </c>
      <c r="C48" s="12" t="s">
        <v>20</v>
      </c>
      <c r="D48" s="12" t="s">
        <v>29</v>
      </c>
      <c r="E48" s="18" t="s">
        <v>139</v>
      </c>
      <c r="F48" s="12" t="s">
        <v>25</v>
      </c>
      <c r="G48" s="19">
        <v>14954</v>
      </c>
    </row>
    <row r="49" spans="1:7" ht="64.5" customHeight="1" x14ac:dyDescent="0.3">
      <c r="A49" s="6" t="s">
        <v>174</v>
      </c>
      <c r="B49" s="12" t="s">
        <v>16</v>
      </c>
      <c r="C49" s="12" t="s">
        <v>20</v>
      </c>
      <c r="D49" s="12" t="s">
        <v>29</v>
      </c>
      <c r="E49" s="18" t="s">
        <v>142</v>
      </c>
      <c r="F49" s="12" t="s">
        <v>25</v>
      </c>
      <c r="G49" s="19">
        <f>242732+20000</f>
        <v>262732</v>
      </c>
    </row>
    <row r="50" spans="1:7" ht="46.5" customHeight="1" x14ac:dyDescent="0.3">
      <c r="A50" s="6" t="s">
        <v>175</v>
      </c>
      <c r="B50" s="12" t="s">
        <v>16</v>
      </c>
      <c r="C50" s="12" t="s">
        <v>20</v>
      </c>
      <c r="D50" s="12" t="s">
        <v>29</v>
      </c>
      <c r="E50" s="18" t="s">
        <v>141</v>
      </c>
      <c r="F50" s="12" t="s">
        <v>25</v>
      </c>
      <c r="G50" s="19">
        <v>100000</v>
      </c>
    </row>
    <row r="51" spans="1:7" ht="83.25" customHeight="1" x14ac:dyDescent="0.3">
      <c r="A51" s="6" t="s">
        <v>289</v>
      </c>
      <c r="B51" s="12" t="s">
        <v>16</v>
      </c>
      <c r="C51" s="12" t="s">
        <v>20</v>
      </c>
      <c r="D51" s="12" t="s">
        <v>29</v>
      </c>
      <c r="E51" s="18" t="s">
        <v>148</v>
      </c>
      <c r="F51" s="12" t="s">
        <v>25</v>
      </c>
      <c r="G51" s="19">
        <v>1500</v>
      </c>
    </row>
    <row r="52" spans="1:7" ht="141" customHeight="1" x14ac:dyDescent="0.3">
      <c r="A52" s="6" t="s">
        <v>339</v>
      </c>
      <c r="B52" s="12" t="s">
        <v>16</v>
      </c>
      <c r="C52" s="12" t="s">
        <v>20</v>
      </c>
      <c r="D52" s="12" t="s">
        <v>29</v>
      </c>
      <c r="E52" s="18" t="s">
        <v>338</v>
      </c>
      <c r="F52" s="12" t="s">
        <v>316</v>
      </c>
      <c r="G52" s="19">
        <v>20000</v>
      </c>
    </row>
    <row r="53" spans="1:7" ht="120" customHeight="1" x14ac:dyDescent="0.3">
      <c r="A53" s="21" t="s">
        <v>335</v>
      </c>
      <c r="B53" s="12" t="s">
        <v>16</v>
      </c>
      <c r="C53" s="12" t="s">
        <v>20</v>
      </c>
      <c r="D53" s="12" t="s">
        <v>29</v>
      </c>
      <c r="E53" s="18" t="s">
        <v>334</v>
      </c>
      <c r="F53" s="12" t="s">
        <v>26</v>
      </c>
      <c r="G53" s="19">
        <v>42365.49</v>
      </c>
    </row>
    <row r="54" spans="1:7" ht="82.5" customHeight="1" x14ac:dyDescent="0.3">
      <c r="A54" s="6" t="s">
        <v>347</v>
      </c>
      <c r="B54" s="12" t="s">
        <v>16</v>
      </c>
      <c r="C54" s="12" t="s">
        <v>40</v>
      </c>
      <c r="D54" s="12" t="s">
        <v>36</v>
      </c>
      <c r="E54" s="18" t="s">
        <v>365</v>
      </c>
      <c r="F54" s="12" t="s">
        <v>25</v>
      </c>
      <c r="G54" s="19">
        <v>147000</v>
      </c>
    </row>
    <row r="55" spans="1:7" ht="83.25" customHeight="1" x14ac:dyDescent="0.3">
      <c r="A55" s="6" t="s">
        <v>348</v>
      </c>
      <c r="B55" s="12" t="s">
        <v>16</v>
      </c>
      <c r="C55" s="12" t="s">
        <v>40</v>
      </c>
      <c r="D55" s="12" t="s">
        <v>36</v>
      </c>
      <c r="E55" s="18" t="s">
        <v>366</v>
      </c>
      <c r="F55" s="12" t="s">
        <v>25</v>
      </c>
      <c r="G55" s="19">
        <v>120000</v>
      </c>
    </row>
    <row r="56" spans="1:7" ht="65.25" customHeight="1" x14ac:dyDescent="0.3">
      <c r="A56" s="6" t="s">
        <v>386</v>
      </c>
      <c r="B56" s="12" t="s">
        <v>16</v>
      </c>
      <c r="C56" s="12" t="s">
        <v>40</v>
      </c>
      <c r="D56" s="12" t="s">
        <v>36</v>
      </c>
      <c r="E56" s="18" t="s">
        <v>385</v>
      </c>
      <c r="F56" s="12" t="s">
        <v>316</v>
      </c>
      <c r="G56" s="19">
        <v>92921.17</v>
      </c>
    </row>
    <row r="57" spans="1:7" ht="107.25" customHeight="1" x14ac:dyDescent="0.3">
      <c r="A57" s="6" t="s">
        <v>176</v>
      </c>
      <c r="B57" s="12" t="s">
        <v>16</v>
      </c>
      <c r="C57" s="12" t="s">
        <v>23</v>
      </c>
      <c r="D57" s="12" t="s">
        <v>27</v>
      </c>
      <c r="E57" s="18" t="s">
        <v>39</v>
      </c>
      <c r="F57" s="12" t="s">
        <v>26</v>
      </c>
      <c r="G57" s="19">
        <v>45000</v>
      </c>
    </row>
    <row r="58" spans="1:7" ht="99.75" customHeight="1" x14ac:dyDescent="0.3">
      <c r="A58" s="6" t="s">
        <v>177</v>
      </c>
      <c r="B58" s="12" t="s">
        <v>16</v>
      </c>
      <c r="C58" s="12" t="s">
        <v>23</v>
      </c>
      <c r="D58" s="12" t="s">
        <v>37</v>
      </c>
      <c r="E58" s="18" t="s">
        <v>38</v>
      </c>
      <c r="F58" s="12" t="s">
        <v>26</v>
      </c>
      <c r="G58" s="19">
        <v>45000</v>
      </c>
    </row>
    <row r="59" spans="1:7" ht="86.25" customHeight="1" x14ac:dyDescent="0.3">
      <c r="A59" s="6" t="s">
        <v>178</v>
      </c>
      <c r="B59" s="12" t="s">
        <v>16</v>
      </c>
      <c r="C59" s="12" t="s">
        <v>23</v>
      </c>
      <c r="D59" s="12" t="s">
        <v>37</v>
      </c>
      <c r="E59" s="18" t="s">
        <v>121</v>
      </c>
      <c r="F59" s="12" t="s">
        <v>26</v>
      </c>
      <c r="G59" s="19">
        <v>20000</v>
      </c>
    </row>
    <row r="60" spans="1:7" ht="66.75" customHeight="1" x14ac:dyDescent="0.3">
      <c r="A60" s="6" t="s">
        <v>179</v>
      </c>
      <c r="B60" s="12" t="s">
        <v>16</v>
      </c>
      <c r="C60" s="12" t="s">
        <v>23</v>
      </c>
      <c r="D60" s="12" t="s">
        <v>37</v>
      </c>
      <c r="E60" s="18" t="s">
        <v>122</v>
      </c>
      <c r="F60" s="12" t="s">
        <v>26</v>
      </c>
      <c r="G60" s="19">
        <v>25000</v>
      </c>
    </row>
    <row r="61" spans="1:7" ht="65.25" customHeight="1" x14ac:dyDescent="0.3">
      <c r="A61" s="4" t="s">
        <v>203</v>
      </c>
      <c r="B61" s="12" t="s">
        <v>16</v>
      </c>
      <c r="C61" s="12" t="s">
        <v>42</v>
      </c>
      <c r="D61" s="12" t="s">
        <v>40</v>
      </c>
      <c r="E61" s="23" t="s">
        <v>43</v>
      </c>
      <c r="F61" s="12" t="s">
        <v>31</v>
      </c>
      <c r="G61" s="19">
        <f>3456821+41118.41</f>
        <v>3497939.41</v>
      </c>
    </row>
    <row r="62" spans="1:7" ht="141" customHeight="1" x14ac:dyDescent="0.3">
      <c r="A62" s="4" t="s">
        <v>204</v>
      </c>
      <c r="B62" s="12" t="s">
        <v>16</v>
      </c>
      <c r="C62" s="12" t="s">
        <v>42</v>
      </c>
      <c r="D62" s="12" t="s">
        <v>40</v>
      </c>
      <c r="E62" s="18" t="s">
        <v>74</v>
      </c>
      <c r="F62" s="12" t="s">
        <v>31</v>
      </c>
      <c r="G62" s="19">
        <f>305300-228977</f>
        <v>76323</v>
      </c>
    </row>
    <row r="63" spans="1:7" ht="141" customHeight="1" x14ac:dyDescent="0.3">
      <c r="A63" s="4" t="s">
        <v>350</v>
      </c>
      <c r="B63" s="12" t="s">
        <v>16</v>
      </c>
      <c r="C63" s="12" t="s">
        <v>42</v>
      </c>
      <c r="D63" s="12" t="s">
        <v>40</v>
      </c>
      <c r="E63" s="18" t="s">
        <v>349</v>
      </c>
      <c r="F63" s="12" t="s">
        <v>31</v>
      </c>
      <c r="G63" s="19">
        <v>55291</v>
      </c>
    </row>
    <row r="64" spans="1:7" ht="122.25" customHeight="1" x14ac:dyDescent="0.3">
      <c r="A64" s="4" t="s">
        <v>352</v>
      </c>
      <c r="B64" s="12" t="s">
        <v>16</v>
      </c>
      <c r="C64" s="12" t="s">
        <v>42</v>
      </c>
      <c r="D64" s="12" t="s">
        <v>40</v>
      </c>
      <c r="E64" s="18" t="s">
        <v>351</v>
      </c>
      <c r="F64" s="12" t="s">
        <v>31</v>
      </c>
      <c r="G64" s="19">
        <v>228977</v>
      </c>
    </row>
    <row r="65" spans="1:8" ht="62.25" customHeight="1" x14ac:dyDescent="0.3">
      <c r="A65" s="6" t="s">
        <v>182</v>
      </c>
      <c r="B65" s="12" t="s">
        <v>16</v>
      </c>
      <c r="C65" s="12" t="s">
        <v>42</v>
      </c>
      <c r="D65" s="12" t="s">
        <v>40</v>
      </c>
      <c r="E65" s="18" t="s">
        <v>103</v>
      </c>
      <c r="F65" s="12" t="s">
        <v>31</v>
      </c>
      <c r="G65" s="19">
        <v>240000</v>
      </c>
    </row>
    <row r="66" spans="1:8" ht="62.25" customHeight="1" x14ac:dyDescent="0.3">
      <c r="A66" s="6" t="s">
        <v>183</v>
      </c>
      <c r="B66" s="12" t="s">
        <v>16</v>
      </c>
      <c r="C66" s="12" t="s">
        <v>42</v>
      </c>
      <c r="D66" s="12" t="s">
        <v>40</v>
      </c>
      <c r="E66" s="18" t="s">
        <v>108</v>
      </c>
      <c r="F66" s="12" t="s">
        <v>31</v>
      </c>
      <c r="G66" s="19">
        <v>3000</v>
      </c>
    </row>
    <row r="67" spans="1:8" ht="60" customHeight="1" x14ac:dyDescent="0.3">
      <c r="A67" s="4" t="s">
        <v>184</v>
      </c>
      <c r="B67" s="12" t="s">
        <v>16</v>
      </c>
      <c r="C67" s="12" t="s">
        <v>42</v>
      </c>
      <c r="D67" s="12" t="s">
        <v>40</v>
      </c>
      <c r="E67" s="18" t="s">
        <v>131</v>
      </c>
      <c r="F67" s="12" t="s">
        <v>31</v>
      </c>
      <c r="G67" s="19">
        <v>20000</v>
      </c>
      <c r="H67" s="20"/>
    </row>
    <row r="68" spans="1:8" ht="102.75" customHeight="1" x14ac:dyDescent="0.3">
      <c r="A68" s="4" t="s">
        <v>185</v>
      </c>
      <c r="B68" s="12" t="s">
        <v>16</v>
      </c>
      <c r="C68" s="12" t="s">
        <v>42</v>
      </c>
      <c r="D68" s="12" t="s">
        <v>27</v>
      </c>
      <c r="E68" s="18" t="s">
        <v>136</v>
      </c>
      <c r="F68" s="12" t="s">
        <v>25</v>
      </c>
      <c r="G68" s="19">
        <v>8000</v>
      </c>
    </row>
    <row r="69" spans="1:8" ht="101.25" customHeight="1" x14ac:dyDescent="0.3">
      <c r="A69" s="5" t="s">
        <v>186</v>
      </c>
      <c r="B69" s="12" t="s">
        <v>16</v>
      </c>
      <c r="C69" s="12" t="s">
        <v>42</v>
      </c>
      <c r="D69" s="12" t="s">
        <v>27</v>
      </c>
      <c r="E69" s="18" t="s">
        <v>72</v>
      </c>
      <c r="F69" s="12" t="s">
        <v>25</v>
      </c>
      <c r="G69" s="19">
        <v>39000</v>
      </c>
    </row>
    <row r="70" spans="1:8" ht="78.75" customHeight="1" x14ac:dyDescent="0.3">
      <c r="A70" s="4" t="s">
        <v>187</v>
      </c>
      <c r="B70" s="12" t="s">
        <v>16</v>
      </c>
      <c r="C70" s="12" t="s">
        <v>42</v>
      </c>
      <c r="D70" s="12" t="s">
        <v>27</v>
      </c>
      <c r="E70" s="18" t="s">
        <v>135</v>
      </c>
      <c r="F70" s="12" t="s">
        <v>25</v>
      </c>
      <c r="G70" s="19">
        <v>5000</v>
      </c>
    </row>
    <row r="71" spans="1:8" ht="65.25" customHeight="1" x14ac:dyDescent="0.3">
      <c r="A71" s="6" t="s">
        <v>188</v>
      </c>
      <c r="B71" s="12" t="s">
        <v>16</v>
      </c>
      <c r="C71" s="12" t="s">
        <v>42</v>
      </c>
      <c r="D71" s="12" t="s">
        <v>27</v>
      </c>
      <c r="E71" s="18" t="s">
        <v>137</v>
      </c>
      <c r="F71" s="12" t="s">
        <v>25</v>
      </c>
      <c r="G71" s="19">
        <v>9200</v>
      </c>
    </row>
    <row r="72" spans="1:8" ht="67.5" customHeight="1" x14ac:dyDescent="0.3">
      <c r="A72" s="4" t="s">
        <v>236</v>
      </c>
      <c r="B72" s="12" t="s">
        <v>16</v>
      </c>
      <c r="C72" s="12" t="s">
        <v>42</v>
      </c>
      <c r="D72" s="12" t="s">
        <v>42</v>
      </c>
      <c r="E72" s="18" t="s">
        <v>44</v>
      </c>
      <c r="F72" s="12" t="s">
        <v>25</v>
      </c>
      <c r="G72" s="19">
        <v>22100</v>
      </c>
    </row>
    <row r="73" spans="1:8" ht="96" customHeight="1" x14ac:dyDescent="0.3">
      <c r="A73" s="4" t="s">
        <v>189</v>
      </c>
      <c r="B73" s="12" t="s">
        <v>16</v>
      </c>
      <c r="C73" s="12" t="s">
        <v>42</v>
      </c>
      <c r="D73" s="12" t="s">
        <v>42</v>
      </c>
      <c r="E73" s="18" t="s">
        <v>45</v>
      </c>
      <c r="F73" s="12" t="s">
        <v>25</v>
      </c>
      <c r="G73" s="19">
        <v>8000</v>
      </c>
    </row>
    <row r="74" spans="1:8" ht="96" customHeight="1" x14ac:dyDescent="0.3">
      <c r="A74" s="4" t="s">
        <v>302</v>
      </c>
      <c r="B74" s="12" t="s">
        <v>16</v>
      </c>
      <c r="C74" s="12" t="s">
        <v>42</v>
      </c>
      <c r="D74" s="12" t="s">
        <v>42</v>
      </c>
      <c r="E74" s="18" t="s">
        <v>45</v>
      </c>
      <c r="F74" s="12" t="s">
        <v>31</v>
      </c>
      <c r="G74" s="19">
        <v>22000</v>
      </c>
    </row>
    <row r="75" spans="1:8" ht="82.5" customHeight="1" x14ac:dyDescent="0.3">
      <c r="A75" s="4" t="s">
        <v>190</v>
      </c>
      <c r="B75" s="12" t="s">
        <v>16</v>
      </c>
      <c r="C75" s="12" t="s">
        <v>42</v>
      </c>
      <c r="D75" s="12" t="s">
        <v>42</v>
      </c>
      <c r="E75" s="18" t="s">
        <v>46</v>
      </c>
      <c r="F75" s="12" t="s">
        <v>25</v>
      </c>
      <c r="G75" s="19">
        <v>15000</v>
      </c>
    </row>
    <row r="76" spans="1:8" ht="88.5" customHeight="1" x14ac:dyDescent="0.3">
      <c r="A76" s="4" t="s">
        <v>191</v>
      </c>
      <c r="B76" s="12" t="s">
        <v>16</v>
      </c>
      <c r="C76" s="12" t="s">
        <v>42</v>
      </c>
      <c r="D76" s="12" t="s">
        <v>42</v>
      </c>
      <c r="E76" s="18" t="s">
        <v>118</v>
      </c>
      <c r="F76" s="12" t="s">
        <v>25</v>
      </c>
      <c r="G76" s="19">
        <v>4300</v>
      </c>
    </row>
    <row r="77" spans="1:8" ht="88.5" customHeight="1" x14ac:dyDescent="0.3">
      <c r="A77" s="4" t="s">
        <v>241</v>
      </c>
      <c r="B77" s="12" t="s">
        <v>16</v>
      </c>
      <c r="C77" s="12" t="s">
        <v>42</v>
      </c>
      <c r="D77" s="12" t="s">
        <v>42</v>
      </c>
      <c r="E77" s="18" t="s">
        <v>117</v>
      </c>
      <c r="F77" s="12" t="s">
        <v>25</v>
      </c>
      <c r="G77" s="19">
        <v>204800</v>
      </c>
    </row>
    <row r="78" spans="1:8" ht="75" customHeight="1" x14ac:dyDescent="0.3">
      <c r="A78" s="4" t="s">
        <v>394</v>
      </c>
      <c r="B78" s="12" t="s">
        <v>16</v>
      </c>
      <c r="C78" s="12" t="s">
        <v>42</v>
      </c>
      <c r="D78" s="12" t="s">
        <v>42</v>
      </c>
      <c r="E78" s="22" t="s">
        <v>395</v>
      </c>
      <c r="F78" s="18">
        <v>200</v>
      </c>
      <c r="G78" s="3">
        <f>20000</f>
        <v>20000</v>
      </c>
    </row>
    <row r="79" spans="1:8" ht="117.75" customHeight="1" x14ac:dyDescent="0.3">
      <c r="A79" s="6" t="s">
        <v>180</v>
      </c>
      <c r="B79" s="12" t="s">
        <v>16</v>
      </c>
      <c r="C79" s="12" t="s">
        <v>42</v>
      </c>
      <c r="D79" s="12" t="s">
        <v>42</v>
      </c>
      <c r="E79" s="18" t="s">
        <v>111</v>
      </c>
      <c r="F79" s="12" t="s">
        <v>22</v>
      </c>
      <c r="G79" s="19">
        <f>1266271.93+36919.07+1863.14+198300.82</f>
        <v>1503354.96</v>
      </c>
    </row>
    <row r="80" spans="1:8" ht="71.25" customHeight="1" x14ac:dyDescent="0.3">
      <c r="A80" s="6" t="s">
        <v>181</v>
      </c>
      <c r="B80" s="12" t="s">
        <v>16</v>
      </c>
      <c r="C80" s="12" t="s">
        <v>42</v>
      </c>
      <c r="D80" s="12" t="s">
        <v>42</v>
      </c>
      <c r="E80" s="18" t="s">
        <v>111</v>
      </c>
      <c r="F80" s="12" t="s">
        <v>25</v>
      </c>
      <c r="G80" s="19">
        <f>104185+25000</f>
        <v>129185</v>
      </c>
    </row>
    <row r="81" spans="1:7" ht="51" customHeight="1" x14ac:dyDescent="0.3">
      <c r="A81" s="6" t="s">
        <v>228</v>
      </c>
      <c r="B81" s="12" t="s">
        <v>16</v>
      </c>
      <c r="C81" s="12" t="s">
        <v>42</v>
      </c>
      <c r="D81" s="12" t="s">
        <v>42</v>
      </c>
      <c r="E81" s="18" t="s">
        <v>111</v>
      </c>
      <c r="F81" s="12" t="s">
        <v>26</v>
      </c>
      <c r="G81" s="19">
        <v>1500</v>
      </c>
    </row>
    <row r="82" spans="1:7" ht="57" customHeight="1" x14ac:dyDescent="0.3">
      <c r="A82" s="6" t="s">
        <v>192</v>
      </c>
      <c r="B82" s="12" t="s">
        <v>16</v>
      </c>
      <c r="C82" s="12" t="s">
        <v>42</v>
      </c>
      <c r="D82" s="12" t="s">
        <v>42</v>
      </c>
      <c r="E82" s="18" t="s">
        <v>112</v>
      </c>
      <c r="F82" s="12" t="s">
        <v>25</v>
      </c>
      <c r="G82" s="19">
        <v>10000</v>
      </c>
    </row>
    <row r="83" spans="1:7" ht="66" customHeight="1" x14ac:dyDescent="0.3">
      <c r="A83" s="6" t="s">
        <v>193</v>
      </c>
      <c r="B83" s="12" t="s">
        <v>16</v>
      </c>
      <c r="C83" s="12" t="s">
        <v>42</v>
      </c>
      <c r="D83" s="12" t="s">
        <v>42</v>
      </c>
      <c r="E83" s="18" t="s">
        <v>113</v>
      </c>
      <c r="F83" s="12" t="s">
        <v>25</v>
      </c>
      <c r="G83" s="19">
        <v>10000</v>
      </c>
    </row>
    <row r="84" spans="1:7" ht="70.5" customHeight="1" x14ac:dyDescent="0.3">
      <c r="A84" s="6" t="s">
        <v>194</v>
      </c>
      <c r="B84" s="12" t="s">
        <v>16</v>
      </c>
      <c r="C84" s="12" t="s">
        <v>42</v>
      </c>
      <c r="D84" s="12" t="s">
        <v>42</v>
      </c>
      <c r="E84" s="18" t="s">
        <v>114</v>
      </c>
      <c r="F84" s="12" t="s">
        <v>25</v>
      </c>
      <c r="G84" s="19">
        <v>121000</v>
      </c>
    </row>
    <row r="85" spans="1:7" ht="43.5" customHeight="1" x14ac:dyDescent="0.3">
      <c r="A85" s="6" t="s">
        <v>303</v>
      </c>
      <c r="B85" s="12" t="s">
        <v>16</v>
      </c>
      <c r="C85" s="12" t="s">
        <v>42</v>
      </c>
      <c r="D85" s="12" t="s">
        <v>42</v>
      </c>
      <c r="E85" s="18" t="s">
        <v>114</v>
      </c>
      <c r="F85" s="12" t="s">
        <v>26</v>
      </c>
      <c r="G85" s="19">
        <v>20000</v>
      </c>
    </row>
    <row r="86" spans="1:7" ht="92.25" customHeight="1" x14ac:dyDescent="0.3">
      <c r="A86" s="4" t="s">
        <v>195</v>
      </c>
      <c r="B86" s="12" t="s">
        <v>16</v>
      </c>
      <c r="C86" s="12" t="s">
        <v>42</v>
      </c>
      <c r="D86" s="12" t="s">
        <v>42</v>
      </c>
      <c r="E86" s="18" t="s">
        <v>145</v>
      </c>
      <c r="F86" s="12" t="s">
        <v>25</v>
      </c>
      <c r="G86" s="19">
        <v>4000</v>
      </c>
    </row>
    <row r="87" spans="1:7" ht="95.25" customHeight="1" x14ac:dyDescent="0.3">
      <c r="A87" s="4" t="s">
        <v>196</v>
      </c>
      <c r="B87" s="12" t="s">
        <v>16</v>
      </c>
      <c r="C87" s="12" t="s">
        <v>42</v>
      </c>
      <c r="D87" s="12" t="s">
        <v>42</v>
      </c>
      <c r="E87" s="18" t="s">
        <v>147</v>
      </c>
      <c r="F87" s="12" t="s">
        <v>25</v>
      </c>
      <c r="G87" s="19">
        <v>6000</v>
      </c>
    </row>
    <row r="88" spans="1:7" ht="124.5" customHeight="1" x14ac:dyDescent="0.3">
      <c r="A88" s="4" t="s">
        <v>197</v>
      </c>
      <c r="B88" s="12" t="s">
        <v>16</v>
      </c>
      <c r="C88" s="12" t="s">
        <v>34</v>
      </c>
      <c r="D88" s="12" t="s">
        <v>20</v>
      </c>
      <c r="E88" s="18" t="s">
        <v>47</v>
      </c>
      <c r="F88" s="12" t="s">
        <v>22</v>
      </c>
      <c r="G88" s="19">
        <f>8254904+493420.9</f>
        <v>8748324.9000000004</v>
      </c>
    </row>
    <row r="89" spans="1:7" ht="81.75" customHeight="1" x14ac:dyDescent="0.3">
      <c r="A89" s="4" t="s">
        <v>198</v>
      </c>
      <c r="B89" s="12" t="s">
        <v>16</v>
      </c>
      <c r="C89" s="12" t="s">
        <v>34</v>
      </c>
      <c r="D89" s="12" t="s">
        <v>20</v>
      </c>
      <c r="E89" s="18" t="s">
        <v>47</v>
      </c>
      <c r="F89" s="12" t="s">
        <v>25</v>
      </c>
      <c r="G89" s="19">
        <f>1973000+20000+13635.62+255556</f>
        <v>2262191.62</v>
      </c>
    </row>
    <row r="90" spans="1:7" ht="54.75" customHeight="1" x14ac:dyDescent="0.3">
      <c r="A90" s="4" t="s">
        <v>199</v>
      </c>
      <c r="B90" s="12" t="s">
        <v>16</v>
      </c>
      <c r="C90" s="12" t="s">
        <v>34</v>
      </c>
      <c r="D90" s="12" t="s">
        <v>20</v>
      </c>
      <c r="E90" s="23" t="s">
        <v>47</v>
      </c>
      <c r="F90" s="12" t="s">
        <v>26</v>
      </c>
      <c r="G90" s="19">
        <f>42000-13635.62</f>
        <v>28364.379999999997</v>
      </c>
    </row>
    <row r="91" spans="1:7" ht="124.5" customHeight="1" x14ac:dyDescent="0.3">
      <c r="A91" s="4" t="s">
        <v>200</v>
      </c>
      <c r="B91" s="12" t="s">
        <v>16</v>
      </c>
      <c r="C91" s="12" t="s">
        <v>34</v>
      </c>
      <c r="D91" s="12" t="s">
        <v>20</v>
      </c>
      <c r="E91" s="18" t="s">
        <v>48</v>
      </c>
      <c r="F91" s="12" t="s">
        <v>22</v>
      </c>
      <c r="G91" s="19">
        <v>444816</v>
      </c>
    </row>
    <row r="92" spans="1:7" ht="96" customHeight="1" x14ac:dyDescent="0.3">
      <c r="A92" s="4" t="s">
        <v>201</v>
      </c>
      <c r="B92" s="12" t="s">
        <v>16</v>
      </c>
      <c r="C92" s="12" t="s">
        <v>34</v>
      </c>
      <c r="D92" s="12" t="s">
        <v>20</v>
      </c>
      <c r="E92" s="23" t="s">
        <v>48</v>
      </c>
      <c r="F92" s="12" t="s">
        <v>25</v>
      </c>
      <c r="G92" s="19">
        <v>381890</v>
      </c>
    </row>
    <row r="93" spans="1:7" ht="160.5" customHeight="1" x14ac:dyDescent="0.3">
      <c r="A93" s="6" t="s">
        <v>354</v>
      </c>
      <c r="B93" s="12" t="s">
        <v>16</v>
      </c>
      <c r="C93" s="12" t="s">
        <v>34</v>
      </c>
      <c r="D93" s="12" t="s">
        <v>20</v>
      </c>
      <c r="E93" s="23" t="s">
        <v>353</v>
      </c>
      <c r="F93" s="12" t="s">
        <v>22</v>
      </c>
      <c r="G93" s="19">
        <f>1926813+1262183</f>
        <v>3188996</v>
      </c>
    </row>
    <row r="94" spans="1:7" ht="153.75" customHeight="1" x14ac:dyDescent="0.3">
      <c r="A94" s="4" t="s">
        <v>202</v>
      </c>
      <c r="B94" s="12" t="s">
        <v>16</v>
      </c>
      <c r="C94" s="12" t="s">
        <v>34</v>
      </c>
      <c r="D94" s="12" t="s">
        <v>20</v>
      </c>
      <c r="E94" s="22" t="s">
        <v>49</v>
      </c>
      <c r="F94" s="12" t="s">
        <v>22</v>
      </c>
      <c r="G94" s="19">
        <f>1107335+819478</f>
        <v>1926813</v>
      </c>
    </row>
    <row r="95" spans="1:7" ht="102" customHeight="1" x14ac:dyDescent="0.3">
      <c r="A95" s="4" t="s">
        <v>205</v>
      </c>
      <c r="B95" s="12" t="s">
        <v>16</v>
      </c>
      <c r="C95" s="12" t="s">
        <v>34</v>
      </c>
      <c r="D95" s="12" t="s">
        <v>20</v>
      </c>
      <c r="E95" s="18" t="s">
        <v>50</v>
      </c>
      <c r="F95" s="12" t="s">
        <v>25</v>
      </c>
      <c r="G95" s="19">
        <v>220000</v>
      </c>
    </row>
    <row r="96" spans="1:7" ht="72" customHeight="1" x14ac:dyDescent="0.3">
      <c r="A96" s="4" t="s">
        <v>390</v>
      </c>
      <c r="B96" s="12" t="s">
        <v>16</v>
      </c>
      <c r="C96" s="12" t="s">
        <v>34</v>
      </c>
      <c r="D96" s="12" t="s">
        <v>20</v>
      </c>
      <c r="E96" s="22" t="s">
        <v>391</v>
      </c>
      <c r="F96" s="12" t="s">
        <v>25</v>
      </c>
      <c r="G96" s="19">
        <v>8963</v>
      </c>
    </row>
    <row r="97" spans="1:8" ht="81" customHeight="1" x14ac:dyDescent="0.3">
      <c r="A97" s="4" t="s">
        <v>390</v>
      </c>
      <c r="B97" s="12" t="s">
        <v>16</v>
      </c>
      <c r="C97" s="12" t="s">
        <v>34</v>
      </c>
      <c r="D97" s="12" t="s">
        <v>20</v>
      </c>
      <c r="E97" s="22" t="s">
        <v>392</v>
      </c>
      <c r="F97" s="12" t="s">
        <v>25</v>
      </c>
      <c r="G97" s="19">
        <v>500</v>
      </c>
    </row>
    <row r="98" spans="1:8" ht="54.75" customHeight="1" x14ac:dyDescent="0.3">
      <c r="A98" s="4" t="s">
        <v>206</v>
      </c>
      <c r="B98" s="12" t="s">
        <v>16</v>
      </c>
      <c r="C98" s="12" t="s">
        <v>34</v>
      </c>
      <c r="D98" s="12" t="s">
        <v>20</v>
      </c>
      <c r="E98" s="23" t="s">
        <v>51</v>
      </c>
      <c r="F98" s="12" t="s">
        <v>25</v>
      </c>
      <c r="G98" s="19">
        <v>30000</v>
      </c>
    </row>
    <row r="99" spans="1:8" ht="88.5" customHeight="1" x14ac:dyDescent="0.3">
      <c r="A99" s="4" t="s">
        <v>207</v>
      </c>
      <c r="B99" s="12" t="s">
        <v>16</v>
      </c>
      <c r="C99" s="12" t="s">
        <v>34</v>
      </c>
      <c r="D99" s="12" t="s">
        <v>20</v>
      </c>
      <c r="E99" s="18" t="s">
        <v>104</v>
      </c>
      <c r="F99" s="12" t="s">
        <v>25</v>
      </c>
      <c r="G99" s="19">
        <v>100000</v>
      </c>
    </row>
    <row r="100" spans="1:8" ht="67.5" customHeight="1" x14ac:dyDescent="0.3">
      <c r="A100" s="6" t="s">
        <v>208</v>
      </c>
      <c r="B100" s="12" t="s">
        <v>16</v>
      </c>
      <c r="C100" s="12" t="s">
        <v>34</v>
      </c>
      <c r="D100" s="12" t="s">
        <v>20</v>
      </c>
      <c r="E100" s="18" t="s">
        <v>106</v>
      </c>
      <c r="F100" s="12" t="s">
        <v>31</v>
      </c>
      <c r="G100" s="19">
        <v>50000</v>
      </c>
    </row>
    <row r="101" spans="1:8" ht="69.75" customHeight="1" x14ac:dyDescent="0.3">
      <c r="A101" s="4" t="s">
        <v>209</v>
      </c>
      <c r="B101" s="12" t="s">
        <v>16</v>
      </c>
      <c r="C101" s="12" t="s">
        <v>34</v>
      </c>
      <c r="D101" s="12" t="s">
        <v>20</v>
      </c>
      <c r="E101" s="18" t="s">
        <v>131</v>
      </c>
      <c r="F101" s="12" t="s">
        <v>25</v>
      </c>
      <c r="G101" s="19">
        <v>10000</v>
      </c>
    </row>
    <row r="102" spans="1:8" ht="113.25" customHeight="1" x14ac:dyDescent="0.3">
      <c r="A102" s="4" t="s">
        <v>210</v>
      </c>
      <c r="B102" s="12" t="s">
        <v>16</v>
      </c>
      <c r="C102" s="12" t="s">
        <v>34</v>
      </c>
      <c r="D102" s="12" t="s">
        <v>20</v>
      </c>
      <c r="E102" s="18" t="s">
        <v>143</v>
      </c>
      <c r="F102" s="12" t="s">
        <v>25</v>
      </c>
      <c r="G102" s="19">
        <v>30000</v>
      </c>
    </row>
    <row r="103" spans="1:8" ht="95.25" customHeight="1" x14ac:dyDescent="0.3">
      <c r="A103" s="4" t="s">
        <v>357</v>
      </c>
      <c r="B103" s="12" t="s">
        <v>16</v>
      </c>
      <c r="C103" s="12" t="s">
        <v>34</v>
      </c>
      <c r="D103" s="12" t="s">
        <v>20</v>
      </c>
      <c r="E103" s="18" t="s">
        <v>355</v>
      </c>
      <c r="F103" s="12" t="s">
        <v>25</v>
      </c>
      <c r="G103" s="19">
        <v>150000</v>
      </c>
    </row>
    <row r="104" spans="1:8" ht="102" customHeight="1" x14ac:dyDescent="0.3">
      <c r="A104" s="4" t="s">
        <v>358</v>
      </c>
      <c r="B104" s="12" t="s">
        <v>16</v>
      </c>
      <c r="C104" s="12" t="s">
        <v>34</v>
      </c>
      <c r="D104" s="12" t="s">
        <v>20</v>
      </c>
      <c r="E104" s="18" t="s">
        <v>356</v>
      </c>
      <c r="F104" s="12" t="s">
        <v>25</v>
      </c>
      <c r="G104" s="19">
        <v>1520</v>
      </c>
    </row>
    <row r="105" spans="1:8" ht="71.25" customHeight="1" x14ac:dyDescent="0.3">
      <c r="A105" s="4" t="s">
        <v>212</v>
      </c>
      <c r="B105" s="12" t="s">
        <v>16</v>
      </c>
      <c r="C105" s="12" t="s">
        <v>149</v>
      </c>
      <c r="D105" s="12" t="s">
        <v>20</v>
      </c>
      <c r="E105" s="18" t="s">
        <v>211</v>
      </c>
      <c r="F105" s="12" t="s">
        <v>151</v>
      </c>
      <c r="G105" s="19">
        <v>1483498.25</v>
      </c>
    </row>
    <row r="106" spans="1:8" ht="114.75" customHeight="1" x14ac:dyDescent="0.3">
      <c r="A106" s="24" t="s">
        <v>374</v>
      </c>
      <c r="B106" s="12" t="s">
        <v>16</v>
      </c>
      <c r="C106" s="12" t="s">
        <v>149</v>
      </c>
      <c r="D106" s="12" t="s">
        <v>40</v>
      </c>
      <c r="E106" s="18" t="s">
        <v>375</v>
      </c>
      <c r="F106" s="12" t="s">
        <v>151</v>
      </c>
      <c r="G106" s="19">
        <f>1192320-74520</f>
        <v>1117800</v>
      </c>
    </row>
    <row r="107" spans="1:8" ht="118.5" customHeight="1" x14ac:dyDescent="0.3">
      <c r="A107" s="6" t="s">
        <v>263</v>
      </c>
      <c r="B107" s="12" t="s">
        <v>16</v>
      </c>
      <c r="C107" s="12" t="s">
        <v>149</v>
      </c>
      <c r="D107" s="12" t="s">
        <v>40</v>
      </c>
      <c r="E107" s="18" t="s">
        <v>152</v>
      </c>
      <c r="F107" s="12" t="s">
        <v>151</v>
      </c>
      <c r="G107" s="19">
        <f>37260+87000</f>
        <v>124260</v>
      </c>
    </row>
    <row r="108" spans="1:8" ht="71.25" customHeight="1" x14ac:dyDescent="0.3">
      <c r="A108" s="6" t="s">
        <v>262</v>
      </c>
      <c r="B108" s="12" t="s">
        <v>16</v>
      </c>
      <c r="C108" s="12" t="s">
        <v>149</v>
      </c>
      <c r="D108" s="12" t="s">
        <v>40</v>
      </c>
      <c r="E108" s="22" t="s">
        <v>367</v>
      </c>
      <c r="F108" s="18">
        <v>300</v>
      </c>
      <c r="G108" s="3">
        <f>1060391.24-54379.05</f>
        <v>1006012.19</v>
      </c>
    </row>
    <row r="109" spans="1:8" ht="71.25" customHeight="1" x14ac:dyDescent="0.3">
      <c r="A109" s="4" t="s">
        <v>262</v>
      </c>
      <c r="B109" s="12" t="s">
        <v>16</v>
      </c>
      <c r="C109" s="12" t="s">
        <v>149</v>
      </c>
      <c r="D109" s="12" t="s">
        <v>40</v>
      </c>
      <c r="E109" s="18" t="s">
        <v>150</v>
      </c>
      <c r="F109" s="12" t="s">
        <v>151</v>
      </c>
      <c r="G109" s="19">
        <f>674369.39+107000</f>
        <v>781369.39</v>
      </c>
    </row>
    <row r="110" spans="1:8" ht="72.75" customHeight="1" x14ac:dyDescent="0.3">
      <c r="A110" s="4" t="s">
        <v>294</v>
      </c>
      <c r="B110" s="12" t="s">
        <v>16</v>
      </c>
      <c r="C110" s="12" t="s">
        <v>28</v>
      </c>
      <c r="D110" s="12" t="s">
        <v>21</v>
      </c>
      <c r="E110" s="18" t="s">
        <v>119</v>
      </c>
      <c r="F110" s="12" t="s">
        <v>25</v>
      </c>
      <c r="G110" s="19">
        <f>110300-5000+30000</f>
        <v>135300</v>
      </c>
      <c r="H110" s="25"/>
    </row>
    <row r="111" spans="1:8" ht="65.25" customHeight="1" x14ac:dyDescent="0.3">
      <c r="A111" s="4" t="s">
        <v>376</v>
      </c>
      <c r="B111" s="12" t="s">
        <v>16</v>
      </c>
      <c r="C111" s="12" t="s">
        <v>28</v>
      </c>
      <c r="D111" s="12" t="s">
        <v>21</v>
      </c>
      <c r="E111" s="18" t="s">
        <v>119</v>
      </c>
      <c r="F111" s="12" t="s">
        <v>26</v>
      </c>
      <c r="G111" s="19">
        <f>5000+20000</f>
        <v>25000</v>
      </c>
      <c r="H111" s="25"/>
    </row>
    <row r="112" spans="1:8" ht="67.5" customHeight="1" x14ac:dyDescent="0.3">
      <c r="A112" s="6" t="s">
        <v>293</v>
      </c>
      <c r="B112" s="12" t="s">
        <v>16</v>
      </c>
      <c r="C112" s="12" t="s">
        <v>28</v>
      </c>
      <c r="D112" s="12" t="s">
        <v>21</v>
      </c>
      <c r="E112" s="18" t="s">
        <v>120</v>
      </c>
      <c r="F112" s="12" t="s">
        <v>25</v>
      </c>
      <c r="G112" s="19">
        <f>150000-50000</f>
        <v>100000</v>
      </c>
    </row>
    <row r="113" spans="1:7" ht="50.25" customHeight="1" x14ac:dyDescent="0.3">
      <c r="A113" s="14" t="s">
        <v>82</v>
      </c>
      <c r="B113" s="15" t="s">
        <v>52</v>
      </c>
      <c r="C113" s="15" t="s">
        <v>17</v>
      </c>
      <c r="D113" s="15" t="s">
        <v>17</v>
      </c>
      <c r="E113" s="15" t="s">
        <v>18</v>
      </c>
      <c r="F113" s="15" t="s">
        <v>19</v>
      </c>
      <c r="G113" s="16">
        <f>SUM(G114:G118)</f>
        <v>3110877</v>
      </c>
    </row>
    <row r="114" spans="1:7" ht="121.5" customHeight="1" x14ac:dyDescent="0.3">
      <c r="A114" s="26" t="s">
        <v>313</v>
      </c>
      <c r="B114" s="12" t="s">
        <v>52</v>
      </c>
      <c r="C114" s="12" t="s">
        <v>20</v>
      </c>
      <c r="D114" s="12" t="s">
        <v>40</v>
      </c>
      <c r="E114" s="18" t="s">
        <v>55</v>
      </c>
      <c r="F114" s="12" t="s">
        <v>22</v>
      </c>
      <c r="G114" s="19">
        <v>1415873</v>
      </c>
    </row>
    <row r="115" spans="1:7" ht="83.25" customHeight="1" x14ac:dyDescent="0.3">
      <c r="A115" s="27" t="s">
        <v>83</v>
      </c>
      <c r="B115" s="12" t="s">
        <v>52</v>
      </c>
      <c r="C115" s="12" t="s">
        <v>20</v>
      </c>
      <c r="D115" s="12" t="s">
        <v>40</v>
      </c>
      <c r="E115" s="18" t="s">
        <v>55</v>
      </c>
      <c r="F115" s="12" t="s">
        <v>25</v>
      </c>
      <c r="G115" s="19">
        <v>594800</v>
      </c>
    </row>
    <row r="116" spans="1:7" ht="59.25" customHeight="1" x14ac:dyDescent="0.3">
      <c r="A116" s="27" t="s">
        <v>84</v>
      </c>
      <c r="B116" s="12" t="s">
        <v>52</v>
      </c>
      <c r="C116" s="28" t="s">
        <v>20</v>
      </c>
      <c r="D116" s="12" t="s">
        <v>40</v>
      </c>
      <c r="E116" s="18" t="s">
        <v>55</v>
      </c>
      <c r="F116" s="12" t="s">
        <v>26</v>
      </c>
      <c r="G116" s="19">
        <v>17500</v>
      </c>
    </row>
    <row r="117" spans="1:7" ht="130.5" customHeight="1" x14ac:dyDescent="0.3">
      <c r="A117" s="26" t="s">
        <v>85</v>
      </c>
      <c r="B117" s="28" t="s">
        <v>52</v>
      </c>
      <c r="C117" s="12" t="s">
        <v>20</v>
      </c>
      <c r="D117" s="28" t="s">
        <v>40</v>
      </c>
      <c r="E117" s="18" t="s">
        <v>56</v>
      </c>
      <c r="F117" s="28" t="s">
        <v>22</v>
      </c>
      <c r="G117" s="19">
        <v>80899</v>
      </c>
    </row>
    <row r="118" spans="1:7" ht="108.75" customHeight="1" x14ac:dyDescent="0.3">
      <c r="A118" s="26" t="s">
        <v>53</v>
      </c>
      <c r="B118" s="12" t="s">
        <v>52</v>
      </c>
      <c r="C118" s="12" t="s">
        <v>20</v>
      </c>
      <c r="D118" s="12" t="s">
        <v>40</v>
      </c>
      <c r="E118" s="18" t="s">
        <v>54</v>
      </c>
      <c r="F118" s="12" t="s">
        <v>22</v>
      </c>
      <c r="G118" s="19">
        <v>1001805</v>
      </c>
    </row>
    <row r="119" spans="1:7" ht="68.25" customHeight="1" x14ac:dyDescent="0.3">
      <c r="A119" s="14" t="s">
        <v>86</v>
      </c>
      <c r="B119" s="15" t="s">
        <v>57</v>
      </c>
      <c r="C119" s="15" t="s">
        <v>17</v>
      </c>
      <c r="D119" s="15" t="s">
        <v>17</v>
      </c>
      <c r="E119" s="15" t="s">
        <v>18</v>
      </c>
      <c r="F119" s="15" t="s">
        <v>19</v>
      </c>
      <c r="G119" s="16">
        <f>SUM(G120:G124)</f>
        <v>7463738.6199999992</v>
      </c>
    </row>
    <row r="120" spans="1:7" s="29" customFormat="1" ht="141.75" customHeight="1" x14ac:dyDescent="0.25">
      <c r="A120" s="4" t="s">
        <v>162</v>
      </c>
      <c r="B120" s="12" t="s">
        <v>57</v>
      </c>
      <c r="C120" s="12" t="s">
        <v>20</v>
      </c>
      <c r="D120" s="12" t="s">
        <v>32</v>
      </c>
      <c r="E120" s="18" t="s">
        <v>24</v>
      </c>
      <c r="F120" s="12" t="s">
        <v>22</v>
      </c>
      <c r="G120" s="19">
        <f>5009511.82+58844+29222</f>
        <v>5097577.82</v>
      </c>
    </row>
    <row r="121" spans="1:7" ht="102.75" customHeight="1" x14ac:dyDescent="0.3">
      <c r="A121" s="4" t="s">
        <v>163</v>
      </c>
      <c r="B121" s="12" t="s">
        <v>57</v>
      </c>
      <c r="C121" s="12" t="s">
        <v>20</v>
      </c>
      <c r="D121" s="12" t="s">
        <v>32</v>
      </c>
      <c r="E121" s="18" t="s">
        <v>24</v>
      </c>
      <c r="F121" s="12" t="s">
        <v>25</v>
      </c>
      <c r="G121" s="19">
        <f>612777.94-30500</f>
        <v>582277.93999999994</v>
      </c>
    </row>
    <row r="122" spans="1:7" ht="85.5" customHeight="1" x14ac:dyDescent="0.3">
      <c r="A122" s="4" t="s">
        <v>164</v>
      </c>
      <c r="B122" s="12" t="s">
        <v>57</v>
      </c>
      <c r="C122" s="12" t="s">
        <v>20</v>
      </c>
      <c r="D122" s="12" t="s">
        <v>32</v>
      </c>
      <c r="E122" s="18" t="s">
        <v>24</v>
      </c>
      <c r="F122" s="12" t="s">
        <v>26</v>
      </c>
      <c r="G122" s="19">
        <v>16000</v>
      </c>
    </row>
    <row r="123" spans="1:7" ht="48" customHeight="1" x14ac:dyDescent="0.3">
      <c r="A123" s="6" t="s">
        <v>213</v>
      </c>
      <c r="B123" s="12" t="s">
        <v>57</v>
      </c>
      <c r="C123" s="12" t="s">
        <v>20</v>
      </c>
      <c r="D123" s="12" t="s">
        <v>29</v>
      </c>
      <c r="E123" s="18" t="s">
        <v>160</v>
      </c>
      <c r="F123" s="12" t="s">
        <v>26</v>
      </c>
      <c r="G123" s="19">
        <f>624984.86+1104398</f>
        <v>1729382.8599999999</v>
      </c>
    </row>
    <row r="124" spans="1:7" ht="102.75" customHeight="1" x14ac:dyDescent="0.3">
      <c r="A124" s="5" t="s">
        <v>186</v>
      </c>
      <c r="B124" s="12" t="s">
        <v>57</v>
      </c>
      <c r="C124" s="12" t="s">
        <v>42</v>
      </c>
      <c r="D124" s="12" t="s">
        <v>27</v>
      </c>
      <c r="E124" s="18" t="s">
        <v>72</v>
      </c>
      <c r="F124" s="12" t="s">
        <v>25</v>
      </c>
      <c r="G124" s="19">
        <f>8000+30500</f>
        <v>38500</v>
      </c>
    </row>
    <row r="125" spans="1:7" ht="63.75" customHeight="1" x14ac:dyDescent="0.3">
      <c r="A125" s="14" t="s">
        <v>87</v>
      </c>
      <c r="B125" s="15" t="s">
        <v>58</v>
      </c>
      <c r="C125" s="15" t="s">
        <v>17</v>
      </c>
      <c r="D125" s="15" t="s">
        <v>17</v>
      </c>
      <c r="E125" s="15" t="s">
        <v>18</v>
      </c>
      <c r="F125" s="15" t="s">
        <v>19</v>
      </c>
      <c r="G125" s="16">
        <f>SUM(G126:G187)</f>
        <v>183350959.34999999</v>
      </c>
    </row>
    <row r="126" spans="1:7" ht="152.25" customHeight="1" x14ac:dyDescent="0.3">
      <c r="A126" s="4" t="s">
        <v>214</v>
      </c>
      <c r="B126" s="12" t="s">
        <v>58</v>
      </c>
      <c r="C126" s="12" t="s">
        <v>42</v>
      </c>
      <c r="D126" s="12" t="s">
        <v>20</v>
      </c>
      <c r="E126" s="18" t="s">
        <v>153</v>
      </c>
      <c r="F126" s="12" t="s">
        <v>22</v>
      </c>
      <c r="G126" s="19">
        <f>3339520-172000+390624.88</f>
        <v>3558144.88</v>
      </c>
    </row>
    <row r="127" spans="1:7" ht="104.25" customHeight="1" x14ac:dyDescent="0.3">
      <c r="A127" s="6" t="s">
        <v>215</v>
      </c>
      <c r="B127" s="12" t="s">
        <v>58</v>
      </c>
      <c r="C127" s="12" t="s">
        <v>42</v>
      </c>
      <c r="D127" s="12" t="s">
        <v>20</v>
      </c>
      <c r="E127" s="18" t="s">
        <v>153</v>
      </c>
      <c r="F127" s="12" t="s">
        <v>25</v>
      </c>
      <c r="G127" s="19">
        <f>3580100+39655</f>
        <v>3619755</v>
      </c>
    </row>
    <row r="128" spans="1:7" ht="97.5" customHeight="1" x14ac:dyDescent="0.3">
      <c r="A128" s="4" t="s">
        <v>216</v>
      </c>
      <c r="B128" s="12" t="s">
        <v>58</v>
      </c>
      <c r="C128" s="12" t="s">
        <v>42</v>
      </c>
      <c r="D128" s="12" t="s">
        <v>20</v>
      </c>
      <c r="E128" s="18" t="s">
        <v>153</v>
      </c>
      <c r="F128" s="12" t="s">
        <v>31</v>
      </c>
      <c r="G128" s="19">
        <f>28704900-560000-300000+2138157.2+347516.05</f>
        <v>30330573.25</v>
      </c>
    </row>
    <row r="129" spans="1:7" ht="89.25" customHeight="1" x14ac:dyDescent="0.3">
      <c r="A129" s="4" t="s">
        <v>217</v>
      </c>
      <c r="B129" s="12" t="s">
        <v>58</v>
      </c>
      <c r="C129" s="12" t="s">
        <v>42</v>
      </c>
      <c r="D129" s="12" t="s">
        <v>20</v>
      </c>
      <c r="E129" s="18" t="s">
        <v>153</v>
      </c>
      <c r="F129" s="12" t="s">
        <v>26</v>
      </c>
      <c r="G129" s="19">
        <f>93000-35000</f>
        <v>58000</v>
      </c>
    </row>
    <row r="130" spans="1:7" ht="78.75" customHeight="1" x14ac:dyDescent="0.3">
      <c r="A130" s="4" t="s">
        <v>218</v>
      </c>
      <c r="B130" s="12" t="s">
        <v>58</v>
      </c>
      <c r="C130" s="12" t="s">
        <v>42</v>
      </c>
      <c r="D130" s="12" t="s">
        <v>20</v>
      </c>
      <c r="E130" s="18" t="s">
        <v>154</v>
      </c>
      <c r="F130" s="12" t="s">
        <v>31</v>
      </c>
      <c r="G130" s="19">
        <v>30000</v>
      </c>
    </row>
    <row r="131" spans="1:7" ht="261" customHeight="1" x14ac:dyDescent="0.3">
      <c r="A131" s="4" t="s">
        <v>270</v>
      </c>
      <c r="B131" s="12" t="s">
        <v>58</v>
      </c>
      <c r="C131" s="12" t="s">
        <v>42</v>
      </c>
      <c r="D131" s="12" t="s">
        <v>20</v>
      </c>
      <c r="E131" s="22" t="s">
        <v>269</v>
      </c>
      <c r="F131" s="12" t="s">
        <v>22</v>
      </c>
      <c r="G131" s="3">
        <f>2271916+193740</f>
        <v>2465656</v>
      </c>
    </row>
    <row r="132" spans="1:7" ht="213" customHeight="1" x14ac:dyDescent="0.3">
      <c r="A132" s="4" t="s">
        <v>271</v>
      </c>
      <c r="B132" s="12" t="s">
        <v>58</v>
      </c>
      <c r="C132" s="12" t="s">
        <v>42</v>
      </c>
      <c r="D132" s="12" t="s">
        <v>20</v>
      </c>
      <c r="E132" s="22" t="s">
        <v>269</v>
      </c>
      <c r="F132" s="12" t="s">
        <v>25</v>
      </c>
      <c r="G132" s="3">
        <v>17490</v>
      </c>
    </row>
    <row r="133" spans="1:7" ht="224.25" customHeight="1" x14ac:dyDescent="0.3">
      <c r="A133" s="4" t="s">
        <v>272</v>
      </c>
      <c r="B133" s="12" t="s">
        <v>58</v>
      </c>
      <c r="C133" s="12" t="s">
        <v>42</v>
      </c>
      <c r="D133" s="12" t="s">
        <v>20</v>
      </c>
      <c r="E133" s="22" t="s">
        <v>269</v>
      </c>
      <c r="F133" s="12" t="s">
        <v>31</v>
      </c>
      <c r="G133" s="3">
        <f>18618524+1574888</f>
        <v>20193412</v>
      </c>
    </row>
    <row r="134" spans="1:7" ht="78.75" customHeight="1" x14ac:dyDescent="0.3">
      <c r="A134" s="4" t="s">
        <v>219</v>
      </c>
      <c r="B134" s="12" t="s">
        <v>58</v>
      </c>
      <c r="C134" s="12" t="s">
        <v>42</v>
      </c>
      <c r="D134" s="12" t="s">
        <v>20</v>
      </c>
      <c r="E134" s="18" t="s">
        <v>155</v>
      </c>
      <c r="F134" s="12" t="s">
        <v>25</v>
      </c>
      <c r="G134" s="19">
        <v>147500</v>
      </c>
    </row>
    <row r="135" spans="1:7" ht="87" customHeight="1" x14ac:dyDescent="0.3">
      <c r="A135" s="4" t="s">
        <v>220</v>
      </c>
      <c r="B135" s="12" t="s">
        <v>58</v>
      </c>
      <c r="C135" s="12" t="s">
        <v>42</v>
      </c>
      <c r="D135" s="12" t="s">
        <v>20</v>
      </c>
      <c r="E135" s="18" t="s">
        <v>155</v>
      </c>
      <c r="F135" s="12" t="s">
        <v>31</v>
      </c>
      <c r="G135" s="19">
        <v>425000</v>
      </c>
    </row>
    <row r="136" spans="1:7" ht="185.25" customHeight="1" x14ac:dyDescent="0.3">
      <c r="A136" s="4" t="s">
        <v>273</v>
      </c>
      <c r="B136" s="12" t="s">
        <v>58</v>
      </c>
      <c r="C136" s="12" t="s">
        <v>42</v>
      </c>
      <c r="D136" s="12" t="s">
        <v>20</v>
      </c>
      <c r="E136" s="22" t="s">
        <v>275</v>
      </c>
      <c r="F136" s="18">
        <v>200</v>
      </c>
      <c r="G136" s="3">
        <v>38961</v>
      </c>
    </row>
    <row r="137" spans="1:7" ht="203.25" customHeight="1" x14ac:dyDescent="0.3">
      <c r="A137" s="4" t="s">
        <v>274</v>
      </c>
      <c r="B137" s="12" t="s">
        <v>58</v>
      </c>
      <c r="C137" s="12" t="s">
        <v>42</v>
      </c>
      <c r="D137" s="12" t="s">
        <v>20</v>
      </c>
      <c r="E137" s="22" t="s">
        <v>275</v>
      </c>
      <c r="F137" s="18">
        <v>600</v>
      </c>
      <c r="G137" s="3">
        <v>939789</v>
      </c>
    </row>
    <row r="138" spans="1:7" ht="152.25" customHeight="1" x14ac:dyDescent="0.3">
      <c r="A138" s="4" t="s">
        <v>214</v>
      </c>
      <c r="B138" s="12" t="s">
        <v>58</v>
      </c>
      <c r="C138" s="12" t="s">
        <v>42</v>
      </c>
      <c r="D138" s="12" t="s">
        <v>21</v>
      </c>
      <c r="E138" s="18" t="s">
        <v>153</v>
      </c>
      <c r="F138" s="12" t="s">
        <v>22</v>
      </c>
      <c r="G138" s="19">
        <v>1523400</v>
      </c>
    </row>
    <row r="139" spans="1:7" ht="102" customHeight="1" x14ac:dyDescent="0.3">
      <c r="A139" s="6" t="s">
        <v>215</v>
      </c>
      <c r="B139" s="12" t="s">
        <v>58</v>
      </c>
      <c r="C139" s="12" t="s">
        <v>42</v>
      </c>
      <c r="D139" s="12" t="s">
        <v>21</v>
      </c>
      <c r="E139" s="18" t="s">
        <v>153</v>
      </c>
      <c r="F139" s="12" t="s">
        <v>25</v>
      </c>
      <c r="G139" s="19">
        <v>601000</v>
      </c>
    </row>
    <row r="140" spans="1:7" ht="157.5" customHeight="1" x14ac:dyDescent="0.3">
      <c r="A140" s="4" t="s">
        <v>221</v>
      </c>
      <c r="B140" s="12" t="s">
        <v>58</v>
      </c>
      <c r="C140" s="12" t="s">
        <v>42</v>
      </c>
      <c r="D140" s="12" t="s">
        <v>21</v>
      </c>
      <c r="E140" s="18" t="s">
        <v>156</v>
      </c>
      <c r="F140" s="12" t="s">
        <v>22</v>
      </c>
      <c r="G140" s="19">
        <f>3393180+172000</f>
        <v>3565180</v>
      </c>
    </row>
    <row r="141" spans="1:7" ht="120" customHeight="1" x14ac:dyDescent="0.3">
      <c r="A141" s="4" t="s">
        <v>222</v>
      </c>
      <c r="B141" s="12" t="s">
        <v>58</v>
      </c>
      <c r="C141" s="12" t="s">
        <v>42</v>
      </c>
      <c r="D141" s="12" t="s">
        <v>21</v>
      </c>
      <c r="E141" s="18" t="s">
        <v>156</v>
      </c>
      <c r="F141" s="12" t="s">
        <v>25</v>
      </c>
      <c r="G141" s="19">
        <f>9848090+100000-100000+35000</f>
        <v>9883090</v>
      </c>
    </row>
    <row r="142" spans="1:7" ht="119.25" customHeight="1" x14ac:dyDescent="0.3">
      <c r="A142" s="4" t="s">
        <v>223</v>
      </c>
      <c r="B142" s="12" t="s">
        <v>58</v>
      </c>
      <c r="C142" s="12" t="s">
        <v>42</v>
      </c>
      <c r="D142" s="12" t="s">
        <v>21</v>
      </c>
      <c r="E142" s="18" t="s">
        <v>156</v>
      </c>
      <c r="F142" s="12" t="s">
        <v>31</v>
      </c>
      <c r="G142" s="19">
        <f>7304310+560000+200000+178126.41+142300</f>
        <v>8384736.4100000001</v>
      </c>
    </row>
    <row r="143" spans="1:7" ht="102" customHeight="1" x14ac:dyDescent="0.3">
      <c r="A143" s="4" t="s">
        <v>224</v>
      </c>
      <c r="B143" s="12" t="s">
        <v>58</v>
      </c>
      <c r="C143" s="12" t="s">
        <v>42</v>
      </c>
      <c r="D143" s="12" t="s">
        <v>21</v>
      </c>
      <c r="E143" s="18" t="s">
        <v>156</v>
      </c>
      <c r="F143" s="12" t="s">
        <v>26</v>
      </c>
      <c r="G143" s="19">
        <v>587500</v>
      </c>
    </row>
    <row r="144" spans="1:7" ht="251.25" customHeight="1" x14ac:dyDescent="0.3">
      <c r="A144" s="4" t="s">
        <v>319</v>
      </c>
      <c r="B144" s="12" t="s">
        <v>58</v>
      </c>
      <c r="C144" s="12" t="s">
        <v>42</v>
      </c>
      <c r="D144" s="12" t="s">
        <v>21</v>
      </c>
      <c r="E144" s="22" t="s">
        <v>278</v>
      </c>
      <c r="F144" s="18">
        <v>100</v>
      </c>
      <c r="G144" s="3">
        <f>32310705+3625468.5</f>
        <v>35936173.5</v>
      </c>
    </row>
    <row r="145" spans="1:8" ht="214.5" customHeight="1" x14ac:dyDescent="0.3">
      <c r="A145" s="4" t="s">
        <v>320</v>
      </c>
      <c r="B145" s="12" t="s">
        <v>58</v>
      </c>
      <c r="C145" s="12" t="s">
        <v>42</v>
      </c>
      <c r="D145" s="12" t="s">
        <v>21</v>
      </c>
      <c r="E145" s="22" t="s">
        <v>278</v>
      </c>
      <c r="F145" s="18">
        <v>200</v>
      </c>
      <c r="G145" s="3">
        <v>207158</v>
      </c>
    </row>
    <row r="146" spans="1:8" ht="223.5" customHeight="1" x14ac:dyDescent="0.3">
      <c r="A146" s="4" t="s">
        <v>321</v>
      </c>
      <c r="B146" s="12" t="s">
        <v>58</v>
      </c>
      <c r="C146" s="12" t="s">
        <v>42</v>
      </c>
      <c r="D146" s="12" t="s">
        <v>21</v>
      </c>
      <c r="E146" s="22" t="s">
        <v>278</v>
      </c>
      <c r="F146" s="18">
        <v>600</v>
      </c>
      <c r="G146" s="3">
        <v>36128206</v>
      </c>
    </row>
    <row r="147" spans="1:8" ht="85.5" customHeight="1" x14ac:dyDescent="0.3">
      <c r="A147" s="4" t="s">
        <v>225</v>
      </c>
      <c r="B147" s="12" t="s">
        <v>58</v>
      </c>
      <c r="C147" s="12" t="s">
        <v>42</v>
      </c>
      <c r="D147" s="12" t="s">
        <v>21</v>
      </c>
      <c r="E147" s="18" t="s">
        <v>157</v>
      </c>
      <c r="F147" s="12" t="s">
        <v>31</v>
      </c>
      <c r="G147" s="19">
        <f>1578600+308388.06</f>
        <v>1886988.06</v>
      </c>
    </row>
    <row r="148" spans="1:8" ht="78.75" customHeight="1" x14ac:dyDescent="0.3">
      <c r="A148" s="4" t="s">
        <v>226</v>
      </c>
      <c r="B148" s="12" t="s">
        <v>58</v>
      </c>
      <c r="C148" s="12" t="s">
        <v>42</v>
      </c>
      <c r="D148" s="12" t="s">
        <v>21</v>
      </c>
      <c r="E148" s="18" t="s">
        <v>158</v>
      </c>
      <c r="F148" s="12" t="s">
        <v>25</v>
      </c>
      <c r="G148" s="19">
        <v>527500</v>
      </c>
    </row>
    <row r="149" spans="1:8" ht="93.75" customHeight="1" x14ac:dyDescent="0.3">
      <c r="A149" s="4" t="s">
        <v>227</v>
      </c>
      <c r="B149" s="12" t="s">
        <v>58</v>
      </c>
      <c r="C149" s="12" t="s">
        <v>42</v>
      </c>
      <c r="D149" s="12" t="s">
        <v>21</v>
      </c>
      <c r="E149" s="18" t="s">
        <v>158</v>
      </c>
      <c r="F149" s="12" t="s">
        <v>31</v>
      </c>
      <c r="G149" s="19">
        <v>400000</v>
      </c>
    </row>
    <row r="150" spans="1:8" ht="90.75" customHeight="1" x14ac:dyDescent="0.3">
      <c r="A150" s="6" t="s">
        <v>323</v>
      </c>
      <c r="B150" s="12" t="s">
        <v>58</v>
      </c>
      <c r="C150" s="12" t="s">
        <v>42</v>
      </c>
      <c r="D150" s="12" t="s">
        <v>21</v>
      </c>
      <c r="E150" s="18" t="s">
        <v>324</v>
      </c>
      <c r="F150" s="12" t="s">
        <v>25</v>
      </c>
      <c r="G150" s="19">
        <v>249732</v>
      </c>
    </row>
    <row r="151" spans="1:8" ht="105.75" customHeight="1" x14ac:dyDescent="0.3">
      <c r="A151" s="6" t="s">
        <v>322</v>
      </c>
      <c r="B151" s="12" t="s">
        <v>58</v>
      </c>
      <c r="C151" s="12" t="s">
        <v>42</v>
      </c>
      <c r="D151" s="12" t="s">
        <v>21</v>
      </c>
      <c r="E151" s="18" t="s">
        <v>324</v>
      </c>
      <c r="F151" s="12" t="s">
        <v>31</v>
      </c>
      <c r="G151" s="19">
        <v>303390.17</v>
      </c>
    </row>
    <row r="152" spans="1:8" ht="159.75" customHeight="1" x14ac:dyDescent="0.3">
      <c r="A152" s="24" t="s">
        <v>369</v>
      </c>
      <c r="B152" s="12" t="s">
        <v>58</v>
      </c>
      <c r="C152" s="12" t="s">
        <v>42</v>
      </c>
      <c r="D152" s="12" t="s">
        <v>21</v>
      </c>
      <c r="E152" s="18" t="s">
        <v>368</v>
      </c>
      <c r="F152" s="12" t="s">
        <v>25</v>
      </c>
      <c r="G152" s="19">
        <v>200000</v>
      </c>
    </row>
    <row r="153" spans="1:8" ht="108.75" customHeight="1" x14ac:dyDescent="0.3">
      <c r="A153" s="4" t="s">
        <v>300</v>
      </c>
      <c r="B153" s="12" t="s">
        <v>58</v>
      </c>
      <c r="C153" s="12" t="s">
        <v>42</v>
      </c>
      <c r="D153" s="12" t="s">
        <v>21</v>
      </c>
      <c r="E153" s="18" t="s">
        <v>60</v>
      </c>
      <c r="F153" s="12" t="s">
        <v>25</v>
      </c>
      <c r="G153" s="19">
        <v>60000</v>
      </c>
    </row>
    <row r="154" spans="1:8" ht="120" customHeight="1" x14ac:dyDescent="0.3">
      <c r="A154" s="4" t="s">
        <v>299</v>
      </c>
      <c r="B154" s="12" t="s">
        <v>58</v>
      </c>
      <c r="C154" s="12" t="s">
        <v>42</v>
      </c>
      <c r="D154" s="12" t="s">
        <v>21</v>
      </c>
      <c r="E154" s="18" t="s">
        <v>60</v>
      </c>
      <c r="F154" s="12" t="s">
        <v>31</v>
      </c>
      <c r="G154" s="19">
        <v>24000</v>
      </c>
    </row>
    <row r="155" spans="1:8" ht="75.75" customHeight="1" x14ac:dyDescent="0.3">
      <c r="A155" s="4" t="s">
        <v>231</v>
      </c>
      <c r="B155" s="12" t="s">
        <v>58</v>
      </c>
      <c r="C155" s="12" t="s">
        <v>42</v>
      </c>
      <c r="D155" s="12" t="s">
        <v>21</v>
      </c>
      <c r="E155" s="18" t="s">
        <v>130</v>
      </c>
      <c r="F155" s="12" t="s">
        <v>25</v>
      </c>
      <c r="G155" s="19">
        <v>30000</v>
      </c>
    </row>
    <row r="156" spans="1:8" ht="75.75" customHeight="1" x14ac:dyDescent="0.3">
      <c r="A156" s="4" t="s">
        <v>232</v>
      </c>
      <c r="B156" s="12" t="s">
        <v>58</v>
      </c>
      <c r="C156" s="12" t="s">
        <v>42</v>
      </c>
      <c r="D156" s="12" t="s">
        <v>21</v>
      </c>
      <c r="E156" s="18" t="s">
        <v>132</v>
      </c>
      <c r="F156" s="12" t="s">
        <v>31</v>
      </c>
      <c r="G156" s="19">
        <v>10000</v>
      </c>
    </row>
    <row r="157" spans="1:8" ht="111.75" customHeight="1" x14ac:dyDescent="0.3">
      <c r="A157" s="4" t="s">
        <v>210</v>
      </c>
      <c r="B157" s="12" t="s">
        <v>58</v>
      </c>
      <c r="C157" s="12" t="s">
        <v>42</v>
      </c>
      <c r="D157" s="12" t="s">
        <v>21</v>
      </c>
      <c r="E157" s="18" t="s">
        <v>143</v>
      </c>
      <c r="F157" s="12" t="s">
        <v>25</v>
      </c>
      <c r="G157" s="19">
        <v>24400</v>
      </c>
    </row>
    <row r="158" spans="1:8" ht="117.75" customHeight="1" x14ac:dyDescent="0.3">
      <c r="A158" s="4" t="s">
        <v>233</v>
      </c>
      <c r="B158" s="12" t="s">
        <v>58</v>
      </c>
      <c r="C158" s="12" t="s">
        <v>42</v>
      </c>
      <c r="D158" s="12" t="s">
        <v>21</v>
      </c>
      <c r="E158" s="18" t="s">
        <v>143</v>
      </c>
      <c r="F158" s="12" t="s">
        <v>31</v>
      </c>
      <c r="G158" s="19">
        <v>35000</v>
      </c>
    </row>
    <row r="159" spans="1:8" ht="75" customHeight="1" x14ac:dyDescent="0.3">
      <c r="A159" s="4" t="s">
        <v>229</v>
      </c>
      <c r="B159" s="12" t="s">
        <v>58</v>
      </c>
      <c r="C159" s="12" t="s">
        <v>42</v>
      </c>
      <c r="D159" s="12" t="s">
        <v>40</v>
      </c>
      <c r="E159" s="18" t="s">
        <v>59</v>
      </c>
      <c r="F159" s="12" t="s">
        <v>31</v>
      </c>
      <c r="G159" s="19">
        <f>7732400+287828.86</f>
        <v>8020228.8600000003</v>
      </c>
    </row>
    <row r="160" spans="1:8" ht="117.75" customHeight="1" x14ac:dyDescent="0.3">
      <c r="A160" s="4" t="s">
        <v>230</v>
      </c>
      <c r="B160" s="12" t="s">
        <v>58</v>
      </c>
      <c r="C160" s="12" t="s">
        <v>42</v>
      </c>
      <c r="D160" s="12" t="s">
        <v>40</v>
      </c>
      <c r="E160" s="18" t="s">
        <v>75</v>
      </c>
      <c r="F160" s="12" t="s">
        <v>31</v>
      </c>
      <c r="G160" s="19">
        <v>1580520.67</v>
      </c>
      <c r="H160" s="20"/>
    </row>
    <row r="161" spans="1:8" ht="94.5" customHeight="1" x14ac:dyDescent="0.3">
      <c r="A161" s="4" t="s">
        <v>361</v>
      </c>
      <c r="B161" s="12" t="s">
        <v>58</v>
      </c>
      <c r="C161" s="12" t="s">
        <v>42</v>
      </c>
      <c r="D161" s="12" t="s">
        <v>40</v>
      </c>
      <c r="E161" s="18" t="s">
        <v>359</v>
      </c>
      <c r="F161" s="12" t="s">
        <v>31</v>
      </c>
      <c r="G161" s="19">
        <v>150000</v>
      </c>
      <c r="H161" s="20"/>
    </row>
    <row r="162" spans="1:8" ht="96" customHeight="1" x14ac:dyDescent="0.3">
      <c r="A162" s="4" t="s">
        <v>362</v>
      </c>
      <c r="B162" s="12" t="s">
        <v>58</v>
      </c>
      <c r="C162" s="12" t="s">
        <v>42</v>
      </c>
      <c r="D162" s="12" t="s">
        <v>40</v>
      </c>
      <c r="E162" s="18" t="s">
        <v>360</v>
      </c>
      <c r="F162" s="12" t="s">
        <v>31</v>
      </c>
      <c r="G162" s="19">
        <v>1520</v>
      </c>
      <c r="H162" s="20"/>
    </row>
    <row r="163" spans="1:8" ht="113.25" customHeight="1" x14ac:dyDescent="0.3">
      <c r="A163" s="4" t="s">
        <v>234</v>
      </c>
      <c r="B163" s="12" t="s">
        <v>58</v>
      </c>
      <c r="C163" s="12" t="s">
        <v>42</v>
      </c>
      <c r="D163" s="12" t="s">
        <v>27</v>
      </c>
      <c r="E163" s="18" t="s">
        <v>61</v>
      </c>
      <c r="F163" s="12" t="s">
        <v>25</v>
      </c>
      <c r="G163" s="19">
        <v>30000</v>
      </c>
    </row>
    <row r="164" spans="1:8" ht="122.25" customHeight="1" x14ac:dyDescent="0.3">
      <c r="A164" s="4" t="s">
        <v>235</v>
      </c>
      <c r="B164" s="12" t="s">
        <v>58</v>
      </c>
      <c r="C164" s="12" t="s">
        <v>42</v>
      </c>
      <c r="D164" s="12" t="s">
        <v>27</v>
      </c>
      <c r="E164" s="18" t="s">
        <v>61</v>
      </c>
      <c r="F164" s="12" t="s">
        <v>31</v>
      </c>
      <c r="G164" s="19">
        <v>20000</v>
      </c>
    </row>
    <row r="165" spans="1:8" ht="101.25" customHeight="1" x14ac:dyDescent="0.3">
      <c r="A165" s="5" t="s">
        <v>186</v>
      </c>
      <c r="B165" s="12" t="s">
        <v>58</v>
      </c>
      <c r="C165" s="12" t="s">
        <v>42</v>
      </c>
      <c r="D165" s="12" t="s">
        <v>27</v>
      </c>
      <c r="E165" s="18" t="s">
        <v>72</v>
      </c>
      <c r="F165" s="12" t="s">
        <v>25</v>
      </c>
      <c r="G165" s="19">
        <v>8000</v>
      </c>
    </row>
    <row r="166" spans="1:8" ht="101.25" customHeight="1" x14ac:dyDescent="0.3">
      <c r="A166" s="4" t="s">
        <v>279</v>
      </c>
      <c r="B166" s="12" t="s">
        <v>58</v>
      </c>
      <c r="C166" s="12" t="s">
        <v>42</v>
      </c>
      <c r="D166" s="12" t="s">
        <v>42</v>
      </c>
      <c r="E166" s="22" t="s">
        <v>281</v>
      </c>
      <c r="F166" s="18">
        <v>200</v>
      </c>
      <c r="G166" s="3">
        <f>207900-13860</f>
        <v>194040</v>
      </c>
    </row>
    <row r="167" spans="1:8" ht="101.25" customHeight="1" x14ac:dyDescent="0.3">
      <c r="A167" s="4" t="s">
        <v>280</v>
      </c>
      <c r="B167" s="12" t="s">
        <v>58</v>
      </c>
      <c r="C167" s="12" t="s">
        <v>42</v>
      </c>
      <c r="D167" s="12" t="s">
        <v>42</v>
      </c>
      <c r="E167" s="22" t="s">
        <v>281</v>
      </c>
      <c r="F167" s="18">
        <v>600</v>
      </c>
      <c r="G167" s="3">
        <f>277200+13860</f>
        <v>291060</v>
      </c>
    </row>
    <row r="168" spans="1:8" ht="101.25" customHeight="1" x14ac:dyDescent="0.3">
      <c r="A168" s="4" t="s">
        <v>333</v>
      </c>
      <c r="B168" s="12" t="s">
        <v>58</v>
      </c>
      <c r="C168" s="12" t="s">
        <v>42</v>
      </c>
      <c r="D168" s="12" t="s">
        <v>42</v>
      </c>
      <c r="E168" s="18" t="s">
        <v>62</v>
      </c>
      <c r="F168" s="12" t="s">
        <v>31</v>
      </c>
      <c r="G168" s="19">
        <f>105900+360</f>
        <v>106260</v>
      </c>
    </row>
    <row r="169" spans="1:8" ht="105" customHeight="1" x14ac:dyDescent="0.3">
      <c r="A169" s="4" t="s">
        <v>282</v>
      </c>
      <c r="B169" s="12" t="s">
        <v>58</v>
      </c>
      <c r="C169" s="12" t="s">
        <v>42</v>
      </c>
      <c r="D169" s="12" t="s">
        <v>42</v>
      </c>
      <c r="E169" s="22" t="s">
        <v>283</v>
      </c>
      <c r="F169" s="18">
        <v>200</v>
      </c>
      <c r="G169" s="3">
        <v>46200</v>
      </c>
    </row>
    <row r="170" spans="1:8" ht="125.25" customHeight="1" x14ac:dyDescent="0.3">
      <c r="A170" s="4" t="s">
        <v>237</v>
      </c>
      <c r="B170" s="12" t="s">
        <v>58</v>
      </c>
      <c r="C170" s="12" t="s">
        <v>42</v>
      </c>
      <c r="D170" s="12" t="s">
        <v>42</v>
      </c>
      <c r="E170" s="18" t="s">
        <v>63</v>
      </c>
      <c r="F170" s="12" t="s">
        <v>25</v>
      </c>
      <c r="G170" s="19">
        <v>50000</v>
      </c>
    </row>
    <row r="171" spans="1:8" ht="134.25" customHeight="1" x14ac:dyDescent="0.3">
      <c r="A171" s="4" t="s">
        <v>238</v>
      </c>
      <c r="B171" s="12" t="s">
        <v>58</v>
      </c>
      <c r="C171" s="12" t="s">
        <v>42</v>
      </c>
      <c r="D171" s="12" t="s">
        <v>42</v>
      </c>
      <c r="E171" s="18" t="s">
        <v>63</v>
      </c>
      <c r="F171" s="12" t="s">
        <v>31</v>
      </c>
      <c r="G171" s="19">
        <v>75000</v>
      </c>
    </row>
    <row r="172" spans="1:8" ht="90.75" customHeight="1" x14ac:dyDescent="0.3">
      <c r="A172" s="4" t="s">
        <v>190</v>
      </c>
      <c r="B172" s="12" t="s">
        <v>58</v>
      </c>
      <c r="C172" s="12" t="s">
        <v>42</v>
      </c>
      <c r="D172" s="12" t="s">
        <v>42</v>
      </c>
      <c r="E172" s="18" t="s">
        <v>46</v>
      </c>
      <c r="F172" s="12" t="s">
        <v>25</v>
      </c>
      <c r="G172" s="19">
        <v>51100</v>
      </c>
    </row>
    <row r="173" spans="1:8" ht="87.75" customHeight="1" x14ac:dyDescent="0.3">
      <c r="A173" s="4" t="s">
        <v>239</v>
      </c>
      <c r="B173" s="12" t="s">
        <v>58</v>
      </c>
      <c r="C173" s="12" t="s">
        <v>42</v>
      </c>
      <c r="D173" s="12" t="s">
        <v>42</v>
      </c>
      <c r="E173" s="18" t="s">
        <v>46</v>
      </c>
      <c r="F173" s="12" t="s">
        <v>31</v>
      </c>
      <c r="G173" s="19">
        <v>31000</v>
      </c>
    </row>
    <row r="174" spans="1:8" ht="87.75" customHeight="1" x14ac:dyDescent="0.3">
      <c r="A174" s="4" t="s">
        <v>240</v>
      </c>
      <c r="B174" s="12" t="s">
        <v>58</v>
      </c>
      <c r="C174" s="12" t="s">
        <v>42</v>
      </c>
      <c r="D174" s="12" t="s">
        <v>42</v>
      </c>
      <c r="E174" s="18" t="s">
        <v>116</v>
      </c>
      <c r="F174" s="12" t="s">
        <v>25</v>
      </c>
      <c r="G174" s="19">
        <v>18800</v>
      </c>
    </row>
    <row r="175" spans="1:8" ht="93.75" x14ac:dyDescent="0.3">
      <c r="A175" s="6" t="s">
        <v>242</v>
      </c>
      <c r="B175" s="12" t="s">
        <v>58</v>
      </c>
      <c r="C175" s="12" t="s">
        <v>42</v>
      </c>
      <c r="D175" s="12" t="s">
        <v>42</v>
      </c>
      <c r="E175" s="18" t="s">
        <v>115</v>
      </c>
      <c r="F175" s="12" t="s">
        <v>25</v>
      </c>
      <c r="G175" s="19">
        <v>44000</v>
      </c>
    </row>
    <row r="176" spans="1:8" ht="117" customHeight="1" x14ac:dyDescent="0.3">
      <c r="A176" s="4" t="s">
        <v>243</v>
      </c>
      <c r="B176" s="12" t="s">
        <v>58</v>
      </c>
      <c r="C176" s="12" t="s">
        <v>42</v>
      </c>
      <c r="D176" s="12" t="s">
        <v>42</v>
      </c>
      <c r="E176" s="18" t="s">
        <v>144</v>
      </c>
      <c r="F176" s="12" t="s">
        <v>25</v>
      </c>
      <c r="G176" s="19">
        <v>10000</v>
      </c>
    </row>
    <row r="177" spans="1:9" ht="93" customHeight="1" x14ac:dyDescent="0.3">
      <c r="A177" s="4" t="s">
        <v>244</v>
      </c>
      <c r="B177" s="12" t="s">
        <v>58</v>
      </c>
      <c r="C177" s="12" t="s">
        <v>42</v>
      </c>
      <c r="D177" s="12" t="s">
        <v>42</v>
      </c>
      <c r="E177" s="18" t="s">
        <v>146</v>
      </c>
      <c r="F177" s="12" t="s">
        <v>25</v>
      </c>
      <c r="G177" s="19">
        <v>5000</v>
      </c>
    </row>
    <row r="178" spans="1:9" ht="117" customHeight="1" x14ac:dyDescent="0.3">
      <c r="A178" s="4" t="s">
        <v>245</v>
      </c>
      <c r="B178" s="12" t="s">
        <v>58</v>
      </c>
      <c r="C178" s="12" t="s">
        <v>42</v>
      </c>
      <c r="D178" s="12" t="s">
        <v>36</v>
      </c>
      <c r="E178" s="18" t="s">
        <v>64</v>
      </c>
      <c r="F178" s="12" t="s">
        <v>22</v>
      </c>
      <c r="G178" s="19">
        <f>4672600+185032.84</f>
        <v>4857632.84</v>
      </c>
    </row>
    <row r="179" spans="1:9" ht="78" customHeight="1" x14ac:dyDescent="0.3">
      <c r="A179" s="4" t="s">
        <v>246</v>
      </c>
      <c r="B179" s="12" t="s">
        <v>58</v>
      </c>
      <c r="C179" s="12" t="s">
        <v>42</v>
      </c>
      <c r="D179" s="12" t="s">
        <v>36</v>
      </c>
      <c r="E179" s="18" t="s">
        <v>64</v>
      </c>
      <c r="F179" s="12" t="s">
        <v>25</v>
      </c>
      <c r="G179" s="19">
        <f>1350400+100000</f>
        <v>1450400</v>
      </c>
    </row>
    <row r="180" spans="1:9" ht="62.25" customHeight="1" x14ac:dyDescent="0.3">
      <c r="A180" s="4" t="s">
        <v>247</v>
      </c>
      <c r="B180" s="12" t="s">
        <v>58</v>
      </c>
      <c r="C180" s="12" t="s">
        <v>42</v>
      </c>
      <c r="D180" s="12" t="s">
        <v>36</v>
      </c>
      <c r="E180" s="18" t="s">
        <v>64</v>
      </c>
      <c r="F180" s="12" t="s">
        <v>26</v>
      </c>
      <c r="G180" s="19">
        <v>57600</v>
      </c>
    </row>
    <row r="181" spans="1:9" ht="72" customHeight="1" x14ac:dyDescent="0.3">
      <c r="A181" s="4" t="s">
        <v>248</v>
      </c>
      <c r="B181" s="12" t="s">
        <v>58</v>
      </c>
      <c r="C181" s="12" t="s">
        <v>42</v>
      </c>
      <c r="D181" s="12" t="s">
        <v>36</v>
      </c>
      <c r="E181" s="18" t="s">
        <v>93</v>
      </c>
      <c r="F181" s="12" t="s">
        <v>25</v>
      </c>
      <c r="G181" s="19">
        <v>30000</v>
      </c>
    </row>
    <row r="182" spans="1:9" ht="90.75" customHeight="1" x14ac:dyDescent="0.3">
      <c r="A182" s="4" t="s">
        <v>249</v>
      </c>
      <c r="B182" s="12" t="s">
        <v>58</v>
      </c>
      <c r="C182" s="12" t="s">
        <v>42</v>
      </c>
      <c r="D182" s="12" t="s">
        <v>36</v>
      </c>
      <c r="E182" s="18" t="s">
        <v>128</v>
      </c>
      <c r="F182" s="12" t="s">
        <v>25</v>
      </c>
      <c r="G182" s="19">
        <v>10000</v>
      </c>
    </row>
    <row r="183" spans="1:9" ht="74.25" customHeight="1" x14ac:dyDescent="0.3">
      <c r="A183" s="4" t="s">
        <v>250</v>
      </c>
      <c r="B183" s="12" t="s">
        <v>58</v>
      </c>
      <c r="C183" s="12" t="s">
        <v>42</v>
      </c>
      <c r="D183" s="12" t="s">
        <v>36</v>
      </c>
      <c r="E183" s="18" t="s">
        <v>129</v>
      </c>
      <c r="F183" s="12" t="s">
        <v>25</v>
      </c>
      <c r="G183" s="19">
        <v>10000</v>
      </c>
    </row>
    <row r="184" spans="1:9" ht="144.75" customHeight="1" x14ac:dyDescent="0.3">
      <c r="A184" s="4" t="s">
        <v>162</v>
      </c>
      <c r="B184" s="12" t="s">
        <v>58</v>
      </c>
      <c r="C184" s="12" t="s">
        <v>42</v>
      </c>
      <c r="D184" s="12" t="s">
        <v>36</v>
      </c>
      <c r="E184" s="18" t="s">
        <v>24</v>
      </c>
      <c r="F184" s="12" t="s">
        <v>22</v>
      </c>
      <c r="G184" s="19">
        <v>2209608.58</v>
      </c>
    </row>
    <row r="185" spans="1:9" ht="101.25" customHeight="1" x14ac:dyDescent="0.3">
      <c r="A185" s="4" t="s">
        <v>163</v>
      </c>
      <c r="B185" s="12" t="s">
        <v>58</v>
      </c>
      <c r="C185" s="12" t="s">
        <v>42</v>
      </c>
      <c r="D185" s="12" t="s">
        <v>36</v>
      </c>
      <c r="E185" s="18" t="s">
        <v>24</v>
      </c>
      <c r="F185" s="12" t="s">
        <v>25</v>
      </c>
      <c r="G185" s="19">
        <v>262900</v>
      </c>
    </row>
    <row r="186" spans="1:9" ht="131.25" customHeight="1" x14ac:dyDescent="0.3">
      <c r="A186" s="4" t="s">
        <v>276</v>
      </c>
      <c r="B186" s="12" t="s">
        <v>58</v>
      </c>
      <c r="C186" s="12" t="s">
        <v>149</v>
      </c>
      <c r="D186" s="12" t="s">
        <v>23</v>
      </c>
      <c r="E186" s="22" t="s">
        <v>277</v>
      </c>
      <c r="F186" s="18">
        <v>300</v>
      </c>
      <c r="G186" s="3">
        <v>1067653.1299999999</v>
      </c>
    </row>
    <row r="187" spans="1:9" ht="86.25" customHeight="1" x14ac:dyDescent="0.3">
      <c r="A187" s="6" t="s">
        <v>312</v>
      </c>
      <c r="B187" s="12" t="s">
        <v>58</v>
      </c>
      <c r="C187" s="12" t="s">
        <v>28</v>
      </c>
      <c r="D187" s="12" t="s">
        <v>21</v>
      </c>
      <c r="E187" s="18" t="s">
        <v>297</v>
      </c>
      <c r="F187" s="12" t="s">
        <v>31</v>
      </c>
      <c r="G187" s="19">
        <v>270700</v>
      </c>
      <c r="I187" s="30"/>
    </row>
    <row r="188" spans="1:9" ht="86.25" customHeight="1" x14ac:dyDescent="0.3">
      <c r="A188" s="14" t="s">
        <v>88</v>
      </c>
      <c r="B188" s="31" t="s">
        <v>65</v>
      </c>
      <c r="C188" s="31" t="s">
        <v>17</v>
      </c>
      <c r="D188" s="31" t="s">
        <v>17</v>
      </c>
      <c r="E188" s="15" t="s">
        <v>18</v>
      </c>
      <c r="F188" s="31" t="s">
        <v>19</v>
      </c>
      <c r="G188" s="16">
        <f>SUM(G189:G204)</f>
        <v>9540752.1199999992</v>
      </c>
    </row>
    <row r="189" spans="1:9" ht="79.5" customHeight="1" x14ac:dyDescent="0.3">
      <c r="A189" s="6" t="s">
        <v>252</v>
      </c>
      <c r="B189" s="23" t="s">
        <v>65</v>
      </c>
      <c r="C189" s="23" t="s">
        <v>20</v>
      </c>
      <c r="D189" s="23" t="s">
        <v>29</v>
      </c>
      <c r="E189" s="18" t="s">
        <v>123</v>
      </c>
      <c r="F189" s="23" t="s">
        <v>25</v>
      </c>
      <c r="G189" s="3">
        <v>384000</v>
      </c>
    </row>
    <row r="190" spans="1:9" ht="79.5" customHeight="1" x14ac:dyDescent="0.3">
      <c r="A190" s="4" t="s">
        <v>254</v>
      </c>
      <c r="B190" s="23" t="s">
        <v>65</v>
      </c>
      <c r="C190" s="23" t="s">
        <v>20</v>
      </c>
      <c r="D190" s="23" t="s">
        <v>29</v>
      </c>
      <c r="E190" s="18" t="s">
        <v>124</v>
      </c>
      <c r="F190" s="23" t="s">
        <v>25</v>
      </c>
      <c r="G190" s="3">
        <v>300000</v>
      </c>
    </row>
    <row r="191" spans="1:9" ht="96" customHeight="1" x14ac:dyDescent="0.3">
      <c r="A191" s="4" t="s">
        <v>253</v>
      </c>
      <c r="B191" s="23" t="s">
        <v>65</v>
      </c>
      <c r="C191" s="23" t="s">
        <v>20</v>
      </c>
      <c r="D191" s="23" t="s">
        <v>29</v>
      </c>
      <c r="E191" s="18" t="s">
        <v>298</v>
      </c>
      <c r="F191" s="23" t="s">
        <v>25</v>
      </c>
      <c r="G191" s="3">
        <v>100000</v>
      </c>
    </row>
    <row r="192" spans="1:9" ht="89.25" customHeight="1" x14ac:dyDescent="0.3">
      <c r="A192" s="32" t="s">
        <v>295</v>
      </c>
      <c r="B192" s="23" t="s">
        <v>65</v>
      </c>
      <c r="C192" s="23" t="s">
        <v>20</v>
      </c>
      <c r="D192" s="23" t="s">
        <v>29</v>
      </c>
      <c r="E192" s="18" t="s">
        <v>125</v>
      </c>
      <c r="F192" s="23" t="s">
        <v>25</v>
      </c>
      <c r="G192" s="3">
        <v>150000</v>
      </c>
    </row>
    <row r="193" spans="1:7" ht="85.5" customHeight="1" x14ac:dyDescent="0.3">
      <c r="A193" s="32" t="s">
        <v>296</v>
      </c>
      <c r="B193" s="23" t="s">
        <v>65</v>
      </c>
      <c r="C193" s="23" t="s">
        <v>20</v>
      </c>
      <c r="D193" s="23" t="s">
        <v>29</v>
      </c>
      <c r="E193" s="18" t="s">
        <v>126</v>
      </c>
      <c r="F193" s="23" t="s">
        <v>25</v>
      </c>
      <c r="G193" s="3">
        <f>150000-5100</f>
        <v>144900</v>
      </c>
    </row>
    <row r="194" spans="1:7" ht="85.5" customHeight="1" x14ac:dyDescent="0.3">
      <c r="A194" s="32" t="s">
        <v>389</v>
      </c>
      <c r="B194" s="23" t="s">
        <v>65</v>
      </c>
      <c r="C194" s="23" t="s">
        <v>20</v>
      </c>
      <c r="D194" s="23" t="s">
        <v>29</v>
      </c>
      <c r="E194" s="22" t="s">
        <v>387</v>
      </c>
      <c r="F194" s="18">
        <v>200</v>
      </c>
      <c r="G194" s="3">
        <v>504900</v>
      </c>
    </row>
    <row r="195" spans="1:7" ht="85.5" customHeight="1" x14ac:dyDescent="0.3">
      <c r="A195" s="32" t="s">
        <v>389</v>
      </c>
      <c r="B195" s="23" t="s">
        <v>65</v>
      </c>
      <c r="C195" s="23" t="s">
        <v>20</v>
      </c>
      <c r="D195" s="23" t="s">
        <v>29</v>
      </c>
      <c r="E195" s="22" t="s">
        <v>388</v>
      </c>
      <c r="F195" s="18">
        <v>200</v>
      </c>
      <c r="G195" s="3">
        <v>5100</v>
      </c>
    </row>
    <row r="196" spans="1:7" ht="91.5" customHeight="1" x14ac:dyDescent="0.3">
      <c r="A196" s="4" t="s">
        <v>170</v>
      </c>
      <c r="B196" s="23" t="s">
        <v>65</v>
      </c>
      <c r="C196" s="23" t="s">
        <v>20</v>
      </c>
      <c r="D196" s="23" t="s">
        <v>29</v>
      </c>
      <c r="E196" s="18" t="s">
        <v>127</v>
      </c>
      <c r="F196" s="23" t="s">
        <v>25</v>
      </c>
      <c r="G196" s="3">
        <v>48157.77</v>
      </c>
    </row>
    <row r="197" spans="1:7" ht="148.5" customHeight="1" x14ac:dyDescent="0.3">
      <c r="A197" s="4" t="s">
        <v>162</v>
      </c>
      <c r="B197" s="23" t="s">
        <v>65</v>
      </c>
      <c r="C197" s="23" t="s">
        <v>20</v>
      </c>
      <c r="D197" s="23" t="s">
        <v>29</v>
      </c>
      <c r="E197" s="18" t="s">
        <v>24</v>
      </c>
      <c r="F197" s="23" t="s">
        <v>22</v>
      </c>
      <c r="G197" s="3">
        <f>4442207.02+472521.39+31698.75</f>
        <v>4946427.1599999992</v>
      </c>
    </row>
    <row r="198" spans="1:7" ht="87.75" customHeight="1" x14ac:dyDescent="0.3">
      <c r="A198" s="4" t="s">
        <v>163</v>
      </c>
      <c r="B198" s="23" t="s">
        <v>65</v>
      </c>
      <c r="C198" s="23" t="s">
        <v>20</v>
      </c>
      <c r="D198" s="23" t="s">
        <v>29</v>
      </c>
      <c r="E198" s="18" t="s">
        <v>24</v>
      </c>
      <c r="F198" s="23" t="s">
        <v>25</v>
      </c>
      <c r="G198" s="3">
        <v>819773.58</v>
      </c>
    </row>
    <row r="199" spans="1:7" ht="89.25" customHeight="1" x14ac:dyDescent="0.3">
      <c r="A199" s="4" t="s">
        <v>164</v>
      </c>
      <c r="B199" s="23" t="s">
        <v>65</v>
      </c>
      <c r="C199" s="23" t="s">
        <v>20</v>
      </c>
      <c r="D199" s="23" t="s">
        <v>29</v>
      </c>
      <c r="E199" s="18" t="s">
        <v>24</v>
      </c>
      <c r="F199" s="23" t="s">
        <v>26</v>
      </c>
      <c r="G199" s="3">
        <v>4200</v>
      </c>
    </row>
    <row r="200" spans="1:7" ht="55.5" customHeight="1" x14ac:dyDescent="0.3">
      <c r="A200" s="4" t="s">
        <v>264</v>
      </c>
      <c r="B200" s="23" t="s">
        <v>65</v>
      </c>
      <c r="C200" s="23" t="s">
        <v>20</v>
      </c>
      <c r="D200" s="23" t="s">
        <v>29</v>
      </c>
      <c r="E200" s="18" t="s">
        <v>159</v>
      </c>
      <c r="F200" s="23" t="s">
        <v>25</v>
      </c>
      <c r="G200" s="3">
        <f>1823022.75-122521.39-34000-34698.75</f>
        <v>1631802.61</v>
      </c>
    </row>
    <row r="201" spans="1:7" ht="40.5" customHeight="1" x14ac:dyDescent="0.3">
      <c r="A201" s="4" t="s">
        <v>265</v>
      </c>
      <c r="B201" s="23" t="s">
        <v>65</v>
      </c>
      <c r="C201" s="23" t="s">
        <v>20</v>
      </c>
      <c r="D201" s="23" t="s">
        <v>29</v>
      </c>
      <c r="E201" s="18" t="s">
        <v>159</v>
      </c>
      <c r="F201" s="23" t="s">
        <v>26</v>
      </c>
      <c r="G201" s="3">
        <f>20000+34000+196491</f>
        <v>250491</v>
      </c>
    </row>
    <row r="202" spans="1:7" ht="86.25" customHeight="1" x14ac:dyDescent="0.3">
      <c r="A202" s="4" t="s">
        <v>251</v>
      </c>
      <c r="B202" s="23" t="s">
        <v>65</v>
      </c>
      <c r="C202" s="23" t="s">
        <v>23</v>
      </c>
      <c r="D202" s="23" t="s">
        <v>37</v>
      </c>
      <c r="E202" s="18" t="s">
        <v>66</v>
      </c>
      <c r="F202" s="23" t="s">
        <v>25</v>
      </c>
      <c r="G202" s="3">
        <v>240000</v>
      </c>
    </row>
    <row r="203" spans="1:7" ht="109.5" customHeight="1" x14ac:dyDescent="0.3">
      <c r="A203" s="5" t="s">
        <v>186</v>
      </c>
      <c r="B203" s="23" t="s">
        <v>65</v>
      </c>
      <c r="C203" s="23" t="s">
        <v>42</v>
      </c>
      <c r="D203" s="23" t="s">
        <v>27</v>
      </c>
      <c r="E203" s="18" t="s">
        <v>72</v>
      </c>
      <c r="F203" s="23" t="s">
        <v>25</v>
      </c>
      <c r="G203" s="3">
        <f>8000-2500</f>
        <v>5500</v>
      </c>
    </row>
    <row r="204" spans="1:7" ht="77.25" customHeight="1" x14ac:dyDescent="0.3">
      <c r="A204" s="6" t="s">
        <v>188</v>
      </c>
      <c r="B204" s="23" t="s">
        <v>65</v>
      </c>
      <c r="C204" s="23" t="s">
        <v>42</v>
      </c>
      <c r="D204" s="23" t="s">
        <v>27</v>
      </c>
      <c r="E204" s="18" t="s">
        <v>137</v>
      </c>
      <c r="F204" s="23" t="s">
        <v>25</v>
      </c>
      <c r="G204" s="3">
        <v>5500</v>
      </c>
    </row>
    <row r="205" spans="1:7" ht="52.5" customHeight="1" x14ac:dyDescent="0.3">
      <c r="A205" s="14" t="s">
        <v>89</v>
      </c>
      <c r="B205" s="31" t="s">
        <v>67</v>
      </c>
      <c r="C205" s="31" t="s">
        <v>17</v>
      </c>
      <c r="D205" s="31" t="s">
        <v>17</v>
      </c>
      <c r="E205" s="15" t="s">
        <v>18</v>
      </c>
      <c r="F205" s="31" t="s">
        <v>19</v>
      </c>
      <c r="G205" s="16">
        <f>SUM(G206:G210)</f>
        <v>2190567.29</v>
      </c>
    </row>
    <row r="206" spans="1:7" s="29" customFormat="1" ht="112.5" x14ac:dyDescent="0.25">
      <c r="A206" s="26" t="s">
        <v>68</v>
      </c>
      <c r="B206" s="23" t="s">
        <v>67</v>
      </c>
      <c r="C206" s="23" t="s">
        <v>20</v>
      </c>
      <c r="D206" s="23" t="s">
        <v>32</v>
      </c>
      <c r="E206" s="18" t="s">
        <v>69</v>
      </c>
      <c r="F206" s="23" t="s">
        <v>22</v>
      </c>
      <c r="G206" s="3">
        <v>1139457.74</v>
      </c>
    </row>
    <row r="207" spans="1:7" ht="75" customHeight="1" x14ac:dyDescent="0.3">
      <c r="A207" s="26" t="s">
        <v>90</v>
      </c>
      <c r="B207" s="23" t="s">
        <v>67</v>
      </c>
      <c r="C207" s="23" t="s">
        <v>20</v>
      </c>
      <c r="D207" s="23" t="s">
        <v>32</v>
      </c>
      <c r="E207" s="18" t="s">
        <v>69</v>
      </c>
      <c r="F207" s="23" t="s">
        <v>25</v>
      </c>
      <c r="G207" s="3">
        <f>222035+11000</f>
        <v>233035</v>
      </c>
    </row>
    <row r="208" spans="1:7" ht="60" customHeight="1" x14ac:dyDescent="0.3">
      <c r="A208" s="26" t="s">
        <v>73</v>
      </c>
      <c r="B208" s="23" t="s">
        <v>67</v>
      </c>
      <c r="C208" s="23" t="s">
        <v>20</v>
      </c>
      <c r="D208" s="23" t="s">
        <v>32</v>
      </c>
      <c r="E208" s="18" t="s">
        <v>69</v>
      </c>
      <c r="F208" s="23" t="s">
        <v>26</v>
      </c>
      <c r="G208" s="3">
        <v>500</v>
      </c>
    </row>
    <row r="209" spans="1:7" ht="114" customHeight="1" x14ac:dyDescent="0.3">
      <c r="A209" s="26" t="s">
        <v>70</v>
      </c>
      <c r="B209" s="23" t="s">
        <v>67</v>
      </c>
      <c r="C209" s="23" t="s">
        <v>20</v>
      </c>
      <c r="D209" s="23" t="s">
        <v>32</v>
      </c>
      <c r="E209" s="18" t="s">
        <v>71</v>
      </c>
      <c r="F209" s="23" t="s">
        <v>22</v>
      </c>
      <c r="G209" s="3">
        <v>682785</v>
      </c>
    </row>
    <row r="210" spans="1:7" ht="168.75" customHeight="1" x14ac:dyDescent="0.3">
      <c r="A210" s="21" t="s">
        <v>337</v>
      </c>
      <c r="B210" s="23" t="s">
        <v>67</v>
      </c>
      <c r="C210" s="23" t="s">
        <v>20</v>
      </c>
      <c r="D210" s="23" t="s">
        <v>32</v>
      </c>
      <c r="E210" s="18" t="s">
        <v>336</v>
      </c>
      <c r="F210" s="23" t="s">
        <v>22</v>
      </c>
      <c r="G210" s="3">
        <f>134789+0.55</f>
        <v>134789.54999999999</v>
      </c>
    </row>
    <row r="211" spans="1:7" ht="59.25" customHeight="1" x14ac:dyDescent="0.3">
      <c r="A211" s="33" t="s">
        <v>91</v>
      </c>
      <c r="B211" s="31" t="s">
        <v>77</v>
      </c>
      <c r="C211" s="31" t="s">
        <v>17</v>
      </c>
      <c r="D211" s="31" t="s">
        <v>17</v>
      </c>
      <c r="E211" s="15" t="s">
        <v>18</v>
      </c>
      <c r="F211" s="31" t="s">
        <v>19</v>
      </c>
      <c r="G211" s="16">
        <f>SUM(G212:G238)</f>
        <v>20323350.890000001</v>
      </c>
    </row>
    <row r="212" spans="1:7" ht="148.5" customHeight="1" x14ac:dyDescent="0.3">
      <c r="A212" s="4" t="s">
        <v>162</v>
      </c>
      <c r="B212" s="23" t="s">
        <v>77</v>
      </c>
      <c r="C212" s="23" t="s">
        <v>20</v>
      </c>
      <c r="D212" s="23" t="s">
        <v>29</v>
      </c>
      <c r="E212" s="12" t="s">
        <v>24</v>
      </c>
      <c r="F212" s="23" t="s">
        <v>22</v>
      </c>
      <c r="G212" s="3">
        <f>4089028.65+390469.8-355350.3-878179.71</f>
        <v>3245968.4400000004</v>
      </c>
    </row>
    <row r="213" spans="1:7" ht="96.75" customHeight="1" x14ac:dyDescent="0.3">
      <c r="A213" s="4" t="s">
        <v>163</v>
      </c>
      <c r="B213" s="23" t="s">
        <v>77</v>
      </c>
      <c r="C213" s="23" t="s">
        <v>20</v>
      </c>
      <c r="D213" s="23" t="s">
        <v>29</v>
      </c>
      <c r="E213" s="12" t="s">
        <v>24</v>
      </c>
      <c r="F213" s="23" t="s">
        <v>25</v>
      </c>
      <c r="G213" s="3">
        <v>58900</v>
      </c>
    </row>
    <row r="214" spans="1:7" ht="165" customHeight="1" x14ac:dyDescent="0.3">
      <c r="A214" s="4" t="s">
        <v>292</v>
      </c>
      <c r="B214" s="23" t="s">
        <v>77</v>
      </c>
      <c r="C214" s="23" t="s">
        <v>23</v>
      </c>
      <c r="D214" s="23" t="s">
        <v>27</v>
      </c>
      <c r="E214" s="12" t="s">
        <v>291</v>
      </c>
      <c r="F214" s="23" t="s">
        <v>25</v>
      </c>
      <c r="G214" s="3">
        <f>7500+7500</f>
        <v>15000</v>
      </c>
    </row>
    <row r="215" spans="1:7" ht="165" customHeight="1" x14ac:dyDescent="0.3">
      <c r="A215" s="4" t="s">
        <v>364</v>
      </c>
      <c r="B215" s="23" t="s">
        <v>77</v>
      </c>
      <c r="C215" s="23" t="s">
        <v>23</v>
      </c>
      <c r="D215" s="23" t="s">
        <v>27</v>
      </c>
      <c r="E215" s="12" t="s">
        <v>363</v>
      </c>
      <c r="F215" s="23" t="s">
        <v>25</v>
      </c>
      <c r="G215" s="3">
        <v>169874.32</v>
      </c>
    </row>
    <row r="216" spans="1:7" ht="71.25" customHeight="1" x14ac:dyDescent="0.3">
      <c r="A216" s="4" t="s">
        <v>255</v>
      </c>
      <c r="B216" s="12" t="s">
        <v>77</v>
      </c>
      <c r="C216" s="12" t="s">
        <v>23</v>
      </c>
      <c r="D216" s="12" t="s">
        <v>32</v>
      </c>
      <c r="E216" s="18" t="s">
        <v>33</v>
      </c>
      <c r="F216" s="12" t="s">
        <v>26</v>
      </c>
      <c r="G216" s="3">
        <v>1300000</v>
      </c>
    </row>
    <row r="217" spans="1:7" ht="114.75" customHeight="1" x14ac:dyDescent="0.3">
      <c r="A217" s="6" t="s">
        <v>256</v>
      </c>
      <c r="B217" s="12" t="s">
        <v>77</v>
      </c>
      <c r="C217" s="12" t="s">
        <v>23</v>
      </c>
      <c r="D217" s="12" t="s">
        <v>34</v>
      </c>
      <c r="E217" s="18" t="s">
        <v>35</v>
      </c>
      <c r="F217" s="12" t="s">
        <v>26</v>
      </c>
      <c r="G217" s="3">
        <v>1900000</v>
      </c>
    </row>
    <row r="218" spans="1:7" ht="108.75" customHeight="1" x14ac:dyDescent="0.3">
      <c r="A218" s="6" t="s">
        <v>325</v>
      </c>
      <c r="B218" s="12" t="s">
        <v>77</v>
      </c>
      <c r="C218" s="12" t="s">
        <v>23</v>
      </c>
      <c r="D218" s="12" t="s">
        <v>36</v>
      </c>
      <c r="E218" s="18" t="s">
        <v>315</v>
      </c>
      <c r="F218" s="12" t="s">
        <v>316</v>
      </c>
      <c r="G218" s="3">
        <f>1616160.82-580398.82</f>
        <v>1035762.0000000001</v>
      </c>
    </row>
    <row r="219" spans="1:7" ht="109.5" customHeight="1" x14ac:dyDescent="0.3">
      <c r="A219" s="6" t="s">
        <v>326</v>
      </c>
      <c r="B219" s="12" t="s">
        <v>77</v>
      </c>
      <c r="C219" s="12" t="s">
        <v>23</v>
      </c>
      <c r="D219" s="12" t="s">
        <v>36</v>
      </c>
      <c r="E219" s="18" t="s">
        <v>317</v>
      </c>
      <c r="F219" s="12" t="s">
        <v>316</v>
      </c>
      <c r="G219" s="3">
        <f>397995.23-226467.23</f>
        <v>171527.99999999997</v>
      </c>
    </row>
    <row r="220" spans="1:7" ht="72" customHeight="1" x14ac:dyDescent="0.3">
      <c r="A220" s="4" t="s">
        <v>327</v>
      </c>
      <c r="B220" s="12" t="s">
        <v>77</v>
      </c>
      <c r="C220" s="12" t="s">
        <v>23</v>
      </c>
      <c r="D220" s="12" t="s">
        <v>36</v>
      </c>
      <c r="E220" s="22" t="s">
        <v>307</v>
      </c>
      <c r="F220" s="18">
        <v>200</v>
      </c>
      <c r="G220" s="3">
        <f>3047280.69-2014156.05+978394.05</f>
        <v>2011518.69</v>
      </c>
    </row>
    <row r="221" spans="1:7" ht="71.25" customHeight="1" x14ac:dyDescent="0.3">
      <c r="A221" s="4" t="s">
        <v>304</v>
      </c>
      <c r="B221" s="12" t="s">
        <v>77</v>
      </c>
      <c r="C221" s="12" t="s">
        <v>23</v>
      </c>
      <c r="D221" s="12" t="s">
        <v>36</v>
      </c>
      <c r="E221" s="22" t="s">
        <v>308</v>
      </c>
      <c r="F221" s="18">
        <v>200</v>
      </c>
      <c r="G221" s="3">
        <f>1025066.51-171528</f>
        <v>853538.51</v>
      </c>
    </row>
    <row r="222" spans="1:7" ht="83.25" customHeight="1" x14ac:dyDescent="0.3">
      <c r="A222" s="6" t="s">
        <v>305</v>
      </c>
      <c r="B222" s="12" t="s">
        <v>77</v>
      </c>
      <c r="C222" s="12" t="s">
        <v>23</v>
      </c>
      <c r="D222" s="12" t="s">
        <v>36</v>
      </c>
      <c r="E222" s="22" t="s">
        <v>309</v>
      </c>
      <c r="F222" s="18">
        <v>200</v>
      </c>
      <c r="G222" s="3">
        <v>150000</v>
      </c>
    </row>
    <row r="223" spans="1:7" ht="87" customHeight="1" x14ac:dyDescent="0.3">
      <c r="A223" s="4" t="s">
        <v>306</v>
      </c>
      <c r="B223" s="12" t="s">
        <v>77</v>
      </c>
      <c r="C223" s="12" t="s">
        <v>23</v>
      </c>
      <c r="D223" s="12" t="s">
        <v>36</v>
      </c>
      <c r="E223" s="22" t="s">
        <v>310</v>
      </c>
      <c r="F223" s="18">
        <v>200</v>
      </c>
      <c r="G223" s="3">
        <v>11295.76</v>
      </c>
    </row>
    <row r="224" spans="1:7" ht="74.25" customHeight="1" x14ac:dyDescent="0.3">
      <c r="A224" s="4" t="s">
        <v>257</v>
      </c>
      <c r="B224" s="12" t="s">
        <v>77</v>
      </c>
      <c r="C224" s="12" t="s">
        <v>23</v>
      </c>
      <c r="D224" s="12" t="s">
        <v>36</v>
      </c>
      <c r="E224" s="18" t="s">
        <v>30</v>
      </c>
      <c r="F224" s="12" t="s">
        <v>25</v>
      </c>
      <c r="G224" s="19">
        <v>184021</v>
      </c>
    </row>
    <row r="225" spans="1:7" ht="90.75" customHeight="1" x14ac:dyDescent="0.3">
      <c r="A225" s="6" t="s">
        <v>266</v>
      </c>
      <c r="B225" s="12" t="s">
        <v>77</v>
      </c>
      <c r="C225" s="12" t="s">
        <v>27</v>
      </c>
      <c r="D225" s="12" t="s">
        <v>20</v>
      </c>
      <c r="E225" s="18" t="s">
        <v>101</v>
      </c>
      <c r="F225" s="12" t="s">
        <v>25</v>
      </c>
      <c r="G225" s="19">
        <f>54000-38.4</f>
        <v>53961.599999999999</v>
      </c>
    </row>
    <row r="226" spans="1:7" ht="73.5" customHeight="1" x14ac:dyDescent="0.3">
      <c r="A226" s="6" t="s">
        <v>267</v>
      </c>
      <c r="B226" s="12" t="s">
        <v>77</v>
      </c>
      <c r="C226" s="12" t="s">
        <v>27</v>
      </c>
      <c r="D226" s="12" t="s">
        <v>20</v>
      </c>
      <c r="E226" s="18" t="s">
        <v>102</v>
      </c>
      <c r="F226" s="12" t="s">
        <v>25</v>
      </c>
      <c r="G226" s="19">
        <f>180000+38.4</f>
        <v>180038.39999999999</v>
      </c>
    </row>
    <row r="227" spans="1:7" ht="73.5" customHeight="1" x14ac:dyDescent="0.3">
      <c r="A227" s="6" t="s">
        <v>268</v>
      </c>
      <c r="B227" s="12" t="s">
        <v>77</v>
      </c>
      <c r="C227" s="12" t="s">
        <v>27</v>
      </c>
      <c r="D227" s="12" t="s">
        <v>20</v>
      </c>
      <c r="E227" s="18" t="s">
        <v>290</v>
      </c>
      <c r="F227" s="12" t="s">
        <v>25</v>
      </c>
      <c r="G227" s="19">
        <v>2000000</v>
      </c>
    </row>
    <row r="228" spans="1:7" ht="93" customHeight="1" x14ac:dyDescent="0.3">
      <c r="A228" s="6" t="s">
        <v>329</v>
      </c>
      <c r="B228" s="12" t="s">
        <v>77</v>
      </c>
      <c r="C228" s="12" t="s">
        <v>27</v>
      </c>
      <c r="D228" s="12" t="s">
        <v>21</v>
      </c>
      <c r="E228" s="18" t="s">
        <v>96</v>
      </c>
      <c r="F228" s="12" t="s">
        <v>25</v>
      </c>
      <c r="G228" s="19">
        <v>110500</v>
      </c>
    </row>
    <row r="229" spans="1:7" ht="84.75" customHeight="1" x14ac:dyDescent="0.3">
      <c r="A229" s="6" t="s">
        <v>330</v>
      </c>
      <c r="B229" s="12" t="s">
        <v>77</v>
      </c>
      <c r="C229" s="12" t="s">
        <v>27</v>
      </c>
      <c r="D229" s="12" t="s">
        <v>21</v>
      </c>
      <c r="E229" s="18" t="s">
        <v>97</v>
      </c>
      <c r="F229" s="12" t="s">
        <v>25</v>
      </c>
      <c r="G229" s="19">
        <v>155000</v>
      </c>
    </row>
    <row r="230" spans="1:7" ht="102.75" customHeight="1" x14ac:dyDescent="0.3">
      <c r="A230" s="6" t="s">
        <v>328</v>
      </c>
      <c r="B230" s="12" t="s">
        <v>77</v>
      </c>
      <c r="C230" s="12" t="s">
        <v>27</v>
      </c>
      <c r="D230" s="12" t="s">
        <v>21</v>
      </c>
      <c r="E230" s="18" t="s">
        <v>318</v>
      </c>
      <c r="F230" s="12" t="s">
        <v>316</v>
      </c>
      <c r="G230" s="19">
        <f>374832.5+124944.17</f>
        <v>499776.67</v>
      </c>
    </row>
    <row r="231" spans="1:7" ht="76.5" customHeight="1" x14ac:dyDescent="0.3">
      <c r="A231" s="6" t="s">
        <v>258</v>
      </c>
      <c r="B231" s="12" t="s">
        <v>77</v>
      </c>
      <c r="C231" s="12" t="s">
        <v>27</v>
      </c>
      <c r="D231" s="12" t="s">
        <v>21</v>
      </c>
      <c r="E231" s="18" t="s">
        <v>98</v>
      </c>
      <c r="F231" s="12" t="s">
        <v>25</v>
      </c>
      <c r="G231" s="19">
        <v>70000</v>
      </c>
    </row>
    <row r="232" spans="1:7" ht="76.5" customHeight="1" x14ac:dyDescent="0.3">
      <c r="A232" s="6" t="s">
        <v>259</v>
      </c>
      <c r="B232" s="12" t="s">
        <v>77</v>
      </c>
      <c r="C232" s="12" t="s">
        <v>27</v>
      </c>
      <c r="D232" s="12" t="s">
        <v>21</v>
      </c>
      <c r="E232" s="18" t="s">
        <v>99</v>
      </c>
      <c r="F232" s="12" t="s">
        <v>25</v>
      </c>
      <c r="G232" s="19">
        <v>75000</v>
      </c>
    </row>
    <row r="233" spans="1:7" ht="86.25" customHeight="1" x14ac:dyDescent="0.3">
      <c r="A233" s="6" t="s">
        <v>260</v>
      </c>
      <c r="B233" s="12" t="s">
        <v>77</v>
      </c>
      <c r="C233" s="12" t="s">
        <v>27</v>
      </c>
      <c r="D233" s="12" t="s">
        <v>21</v>
      </c>
      <c r="E233" s="18" t="s">
        <v>100</v>
      </c>
      <c r="F233" s="12" t="s">
        <v>25</v>
      </c>
      <c r="G233" s="19">
        <v>26500</v>
      </c>
    </row>
    <row r="234" spans="1:7" ht="76.5" customHeight="1" x14ac:dyDescent="0.3">
      <c r="A234" s="6" t="s">
        <v>261</v>
      </c>
      <c r="B234" s="12" t="s">
        <v>77</v>
      </c>
      <c r="C234" s="12" t="s">
        <v>27</v>
      </c>
      <c r="D234" s="12" t="s">
        <v>40</v>
      </c>
      <c r="E234" s="18" t="s">
        <v>41</v>
      </c>
      <c r="F234" s="12" t="s">
        <v>25</v>
      </c>
      <c r="G234" s="19">
        <v>2000000</v>
      </c>
    </row>
    <row r="235" spans="1:7" ht="79.5" customHeight="1" x14ac:dyDescent="0.3">
      <c r="A235" s="6" t="s">
        <v>331</v>
      </c>
      <c r="B235" s="12" t="s">
        <v>77</v>
      </c>
      <c r="C235" s="12" t="s">
        <v>27</v>
      </c>
      <c r="D235" s="12" t="s">
        <v>40</v>
      </c>
      <c r="E235" s="18" t="s">
        <v>95</v>
      </c>
      <c r="F235" s="12" t="s">
        <v>25</v>
      </c>
      <c r="G235" s="3">
        <f>2216031-1485191.31+1485191.31</f>
        <v>2216031</v>
      </c>
    </row>
    <row r="236" spans="1:7" ht="63.75" customHeight="1" x14ac:dyDescent="0.3">
      <c r="A236" s="6" t="s">
        <v>332</v>
      </c>
      <c r="B236" s="12" t="s">
        <v>77</v>
      </c>
      <c r="C236" s="12" t="s">
        <v>27</v>
      </c>
      <c r="D236" s="12" t="s">
        <v>40</v>
      </c>
      <c r="E236" s="18" t="s">
        <v>311</v>
      </c>
      <c r="F236" s="12" t="s">
        <v>25</v>
      </c>
      <c r="G236" s="3">
        <f>2003969-374832.5</f>
        <v>1629136.5</v>
      </c>
    </row>
    <row r="237" spans="1:7" ht="84.75" customHeight="1" x14ac:dyDescent="0.3">
      <c r="A237" s="4" t="s">
        <v>379</v>
      </c>
      <c r="B237" s="12" t="s">
        <v>77</v>
      </c>
      <c r="C237" s="12" t="s">
        <v>149</v>
      </c>
      <c r="D237" s="12" t="s">
        <v>40</v>
      </c>
      <c r="E237" s="22" t="s">
        <v>377</v>
      </c>
      <c r="F237" s="12" t="s">
        <v>151</v>
      </c>
      <c r="G237" s="3">
        <v>114526</v>
      </c>
    </row>
    <row r="238" spans="1:7" ht="87.75" customHeight="1" x14ac:dyDescent="0.3">
      <c r="A238" s="4" t="s">
        <v>380</v>
      </c>
      <c r="B238" s="12" t="s">
        <v>77</v>
      </c>
      <c r="C238" s="12" t="s">
        <v>149</v>
      </c>
      <c r="D238" s="12" t="s">
        <v>40</v>
      </c>
      <c r="E238" s="22" t="s">
        <v>378</v>
      </c>
      <c r="F238" s="12" t="s">
        <v>151</v>
      </c>
      <c r="G238" s="3">
        <v>85474</v>
      </c>
    </row>
    <row r="239" spans="1:7" ht="44.25" customHeight="1" x14ac:dyDescent="0.3">
      <c r="A239" s="14" t="s">
        <v>92</v>
      </c>
      <c r="B239" s="34"/>
      <c r="C239" s="34"/>
      <c r="D239" s="34"/>
      <c r="E239" s="34"/>
      <c r="F239" s="34"/>
      <c r="G239" s="16">
        <f>G27+G113+G119+G125+G188+G205+G211</f>
        <v>282089440.08999997</v>
      </c>
    </row>
    <row r="240" spans="1:7" s="10" customFormat="1" ht="35.25" customHeight="1" x14ac:dyDescent="0.3">
      <c r="A240" s="1"/>
      <c r="B240" s="2"/>
      <c r="C240" s="2"/>
      <c r="D240" s="2"/>
      <c r="E240" s="2"/>
      <c r="F240" s="2"/>
      <c r="G240" s="7" t="s">
        <v>340</v>
      </c>
    </row>
    <row r="241" spans="1:10" s="36" customFormat="1" ht="24" customHeight="1" x14ac:dyDescent="0.3">
      <c r="A241" s="9"/>
      <c r="B241" s="9"/>
      <c r="C241" s="9"/>
      <c r="D241" s="9"/>
      <c r="E241" s="9"/>
      <c r="F241" s="9"/>
      <c r="G241" s="35"/>
      <c r="I241" s="37"/>
      <c r="J241" s="37"/>
    </row>
    <row r="242" spans="1:10" s="36" customFormat="1" x14ac:dyDescent="0.3">
      <c r="A242" s="9"/>
      <c r="B242" s="9"/>
      <c r="C242" s="9"/>
      <c r="D242" s="9"/>
      <c r="E242" s="9"/>
      <c r="F242" s="9"/>
      <c r="G242" s="13"/>
    </row>
    <row r="243" spans="1:10" x14ac:dyDescent="0.3">
      <c r="B243" s="9"/>
      <c r="C243" s="9"/>
      <c r="D243" s="9"/>
      <c r="E243" s="9"/>
      <c r="F243" s="9"/>
      <c r="G243" s="38"/>
    </row>
    <row r="244" spans="1:10" x14ac:dyDescent="0.3">
      <c r="B244" s="9"/>
      <c r="C244" s="9"/>
      <c r="D244" s="9"/>
      <c r="E244" s="9"/>
      <c r="F244" s="9"/>
      <c r="G244" s="13"/>
    </row>
    <row r="245" spans="1:10" x14ac:dyDescent="0.3">
      <c r="B245" s="9"/>
      <c r="C245" s="9"/>
      <c r="D245" s="9"/>
      <c r="E245" s="9"/>
      <c r="F245" s="9"/>
      <c r="G245" s="13"/>
    </row>
    <row r="246" spans="1:10" x14ac:dyDescent="0.3">
      <c r="B246" s="9"/>
      <c r="C246" s="9"/>
      <c r="D246" s="9"/>
      <c r="E246" s="9"/>
      <c r="F246" s="9"/>
      <c r="G246" s="13"/>
    </row>
    <row r="247" spans="1:10" x14ac:dyDescent="0.3">
      <c r="B247" s="9"/>
      <c r="C247" s="9"/>
      <c r="D247" s="9"/>
      <c r="E247" s="9"/>
      <c r="F247" s="9"/>
      <c r="G247" s="13"/>
    </row>
    <row r="248" spans="1:10" x14ac:dyDescent="0.3">
      <c r="B248" s="9"/>
      <c r="C248" s="9"/>
      <c r="D248" s="9"/>
      <c r="E248" s="9"/>
      <c r="F248" s="9"/>
      <c r="G248" s="13"/>
    </row>
    <row r="249" spans="1:10" x14ac:dyDescent="0.3">
      <c r="B249" s="9"/>
      <c r="C249" s="9"/>
      <c r="D249" s="9"/>
      <c r="E249" s="9"/>
      <c r="F249" s="9"/>
      <c r="G249" s="13"/>
    </row>
    <row r="250" spans="1:10" x14ac:dyDescent="0.3">
      <c r="B250" s="9"/>
      <c r="C250" s="9"/>
      <c r="D250" s="9"/>
      <c r="E250" s="9"/>
      <c r="F250" s="9"/>
      <c r="G250" s="13"/>
    </row>
    <row r="251" spans="1:10" x14ac:dyDescent="0.3">
      <c r="B251" s="9"/>
      <c r="C251" s="9"/>
      <c r="D251" s="9"/>
      <c r="E251" s="9"/>
      <c r="F251" s="9"/>
      <c r="G251" s="13"/>
    </row>
    <row r="252" spans="1:10" x14ac:dyDescent="0.3">
      <c r="B252" s="9"/>
      <c r="C252" s="9"/>
      <c r="D252" s="9"/>
      <c r="E252" s="9"/>
      <c r="F252" s="9"/>
      <c r="G252" s="13"/>
    </row>
    <row r="253" spans="1:10" x14ac:dyDescent="0.3">
      <c r="B253" s="9"/>
      <c r="C253" s="9"/>
      <c r="D253" s="9"/>
      <c r="E253" s="9"/>
      <c r="F253" s="9"/>
      <c r="G253" s="13"/>
    </row>
    <row r="254" spans="1:10" x14ac:dyDescent="0.3">
      <c r="B254" s="9"/>
      <c r="C254" s="9"/>
      <c r="D254" s="9"/>
      <c r="E254" s="9"/>
      <c r="F254" s="9"/>
      <c r="G254" s="13"/>
    </row>
    <row r="255" spans="1:10" x14ac:dyDescent="0.3">
      <c r="B255" s="9"/>
      <c r="C255" s="9"/>
      <c r="D255" s="9"/>
      <c r="E255" s="9"/>
      <c r="F255" s="9"/>
      <c r="G255" s="13"/>
    </row>
    <row r="256" spans="1:10" x14ac:dyDescent="0.3">
      <c r="B256" s="9"/>
      <c r="C256" s="9"/>
      <c r="D256" s="9"/>
      <c r="E256" s="9"/>
      <c r="F256" s="9"/>
      <c r="G256" s="13"/>
    </row>
    <row r="257" spans="2:7" x14ac:dyDescent="0.3">
      <c r="B257" s="9"/>
      <c r="C257" s="9"/>
      <c r="D257" s="9"/>
      <c r="E257" s="9"/>
      <c r="F257" s="9"/>
      <c r="G257" s="13"/>
    </row>
    <row r="258" spans="2:7" x14ac:dyDescent="0.3">
      <c r="B258" s="9"/>
      <c r="C258" s="9"/>
      <c r="D258" s="9"/>
      <c r="E258" s="9"/>
      <c r="F258" s="9"/>
      <c r="G258" s="13"/>
    </row>
    <row r="259" spans="2:7" x14ac:dyDescent="0.3">
      <c r="B259" s="9"/>
      <c r="C259" s="9"/>
      <c r="D259" s="9"/>
      <c r="E259" s="9"/>
      <c r="F259" s="9"/>
      <c r="G259" s="13"/>
    </row>
    <row r="260" spans="2:7" x14ac:dyDescent="0.3">
      <c r="B260" s="9"/>
      <c r="C260" s="9"/>
      <c r="D260" s="9"/>
      <c r="E260" s="9"/>
      <c r="F260" s="9"/>
      <c r="G260" s="13"/>
    </row>
    <row r="261" spans="2:7" x14ac:dyDescent="0.3">
      <c r="B261" s="9"/>
      <c r="C261" s="9"/>
      <c r="D261" s="9"/>
      <c r="E261" s="9"/>
      <c r="F261" s="9"/>
      <c r="G261" s="13"/>
    </row>
    <row r="262" spans="2:7" x14ac:dyDescent="0.3">
      <c r="B262" s="9"/>
      <c r="C262" s="9"/>
      <c r="D262" s="9"/>
      <c r="E262" s="9"/>
      <c r="F262" s="9"/>
      <c r="G262" s="13"/>
    </row>
    <row r="263" spans="2:7" x14ac:dyDescent="0.3">
      <c r="B263" s="9"/>
      <c r="C263" s="9"/>
      <c r="D263" s="9"/>
      <c r="E263" s="9"/>
      <c r="F263" s="9"/>
      <c r="G263" s="13"/>
    </row>
    <row r="264" spans="2:7" x14ac:dyDescent="0.3">
      <c r="B264" s="9"/>
      <c r="C264" s="9"/>
      <c r="D264" s="9"/>
      <c r="E264" s="9"/>
      <c r="F264" s="9"/>
      <c r="G264" s="13"/>
    </row>
    <row r="265" spans="2:7" x14ac:dyDescent="0.3">
      <c r="B265" s="9"/>
      <c r="C265" s="9"/>
      <c r="D265" s="9"/>
      <c r="E265" s="9"/>
      <c r="F265" s="9"/>
      <c r="G265" s="13"/>
    </row>
    <row r="266" spans="2:7" x14ac:dyDescent="0.3">
      <c r="B266" s="9"/>
      <c r="C266" s="9"/>
      <c r="D266" s="9"/>
      <c r="E266" s="9"/>
      <c r="F266" s="9"/>
      <c r="G266" s="13"/>
    </row>
    <row r="267" spans="2:7" x14ac:dyDescent="0.3">
      <c r="B267" s="9"/>
      <c r="C267" s="9"/>
      <c r="D267" s="9"/>
      <c r="E267" s="9"/>
      <c r="F267" s="9"/>
      <c r="G267" s="13"/>
    </row>
    <row r="268" spans="2:7" x14ac:dyDescent="0.3">
      <c r="B268" s="9"/>
      <c r="C268" s="9"/>
      <c r="D268" s="9"/>
      <c r="E268" s="9"/>
      <c r="F268" s="9"/>
      <c r="G268" s="13"/>
    </row>
    <row r="269" spans="2:7" x14ac:dyDescent="0.3">
      <c r="B269" s="9"/>
      <c r="C269" s="9"/>
      <c r="D269" s="9"/>
      <c r="E269" s="9"/>
      <c r="F269" s="9"/>
      <c r="G269" s="13"/>
    </row>
    <row r="270" spans="2:7" x14ac:dyDescent="0.3">
      <c r="B270" s="9"/>
      <c r="C270" s="9"/>
      <c r="D270" s="9"/>
      <c r="E270" s="9"/>
      <c r="F270" s="9"/>
      <c r="G270" s="13"/>
    </row>
    <row r="271" spans="2:7" x14ac:dyDescent="0.3">
      <c r="B271" s="9"/>
      <c r="C271" s="9"/>
      <c r="D271" s="9"/>
      <c r="E271" s="9"/>
      <c r="F271" s="9"/>
      <c r="G271" s="13"/>
    </row>
    <row r="272" spans="2:7" x14ac:dyDescent="0.3">
      <c r="B272" s="9"/>
      <c r="C272" s="9"/>
      <c r="D272" s="9"/>
      <c r="E272" s="9"/>
      <c r="F272" s="9"/>
      <c r="G272" s="13"/>
    </row>
    <row r="273" spans="2:7" x14ac:dyDescent="0.3">
      <c r="B273" s="9"/>
      <c r="C273" s="9"/>
      <c r="D273" s="9"/>
      <c r="E273" s="9"/>
      <c r="F273" s="9"/>
      <c r="G273" s="13"/>
    </row>
    <row r="274" spans="2:7" x14ac:dyDescent="0.3">
      <c r="B274" s="9"/>
      <c r="C274" s="9"/>
      <c r="D274" s="9"/>
      <c r="E274" s="9"/>
      <c r="F274" s="9"/>
      <c r="G274" s="13"/>
    </row>
    <row r="275" spans="2:7" x14ac:dyDescent="0.3">
      <c r="B275" s="9"/>
      <c r="C275" s="9"/>
      <c r="D275" s="9"/>
      <c r="E275" s="9"/>
      <c r="F275" s="9"/>
      <c r="G275" s="13"/>
    </row>
    <row r="276" spans="2:7" x14ac:dyDescent="0.3">
      <c r="B276" s="9"/>
      <c r="C276" s="9"/>
      <c r="D276" s="9"/>
      <c r="E276" s="9"/>
      <c r="F276" s="9"/>
      <c r="G276" s="13"/>
    </row>
    <row r="277" spans="2:7" x14ac:dyDescent="0.3">
      <c r="B277" s="9"/>
      <c r="C277" s="9"/>
      <c r="D277" s="9"/>
      <c r="E277" s="9"/>
      <c r="F277" s="9"/>
      <c r="G277" s="13"/>
    </row>
    <row r="278" spans="2:7" x14ac:dyDescent="0.3">
      <c r="B278" s="9"/>
      <c r="C278" s="9"/>
      <c r="D278" s="9"/>
      <c r="E278" s="9"/>
      <c r="F278" s="9"/>
      <c r="G278" s="13"/>
    </row>
    <row r="279" spans="2:7" x14ac:dyDescent="0.3">
      <c r="B279" s="9"/>
      <c r="C279" s="9"/>
      <c r="D279" s="9"/>
      <c r="E279" s="9"/>
      <c r="F279" s="9"/>
      <c r="G279" s="13"/>
    </row>
    <row r="280" spans="2:7" x14ac:dyDescent="0.3">
      <c r="B280" s="9"/>
      <c r="C280" s="9"/>
      <c r="D280" s="9"/>
      <c r="E280" s="9"/>
      <c r="F280" s="9"/>
      <c r="G280" s="13"/>
    </row>
    <row r="281" spans="2:7" x14ac:dyDescent="0.3">
      <c r="B281" s="9"/>
      <c r="C281" s="9"/>
      <c r="D281" s="9"/>
      <c r="E281" s="9"/>
      <c r="F281" s="9"/>
      <c r="G281" s="13"/>
    </row>
    <row r="282" spans="2:7" x14ac:dyDescent="0.3">
      <c r="B282" s="9"/>
      <c r="C282" s="9"/>
      <c r="D282" s="9"/>
      <c r="E282" s="9"/>
      <c r="F282" s="9"/>
      <c r="G282" s="13"/>
    </row>
    <row r="283" spans="2:7" x14ac:dyDescent="0.3">
      <c r="B283" s="9"/>
      <c r="C283" s="9"/>
      <c r="D283" s="9"/>
      <c r="E283" s="9"/>
      <c r="F283" s="9"/>
      <c r="G283" s="13"/>
    </row>
    <row r="284" spans="2:7" x14ac:dyDescent="0.3">
      <c r="B284" s="9"/>
      <c r="C284" s="9"/>
      <c r="D284" s="9"/>
      <c r="E284" s="9"/>
      <c r="F284" s="9"/>
      <c r="G284" s="13"/>
    </row>
    <row r="285" spans="2:7" x14ac:dyDescent="0.3">
      <c r="B285" s="9"/>
      <c r="C285" s="9"/>
      <c r="D285" s="9"/>
      <c r="E285" s="9"/>
      <c r="F285" s="9"/>
      <c r="G285" s="13"/>
    </row>
    <row r="286" spans="2:7" x14ac:dyDescent="0.3">
      <c r="B286" s="9"/>
      <c r="C286" s="9"/>
      <c r="D286" s="9"/>
      <c r="E286" s="9"/>
      <c r="F286" s="9"/>
      <c r="G286" s="39"/>
    </row>
    <row r="287" spans="2:7" x14ac:dyDescent="0.3">
      <c r="B287" s="9"/>
      <c r="C287" s="9"/>
      <c r="D287" s="9"/>
      <c r="E287" s="9"/>
      <c r="F287" s="9"/>
      <c r="G287" s="39"/>
    </row>
    <row r="288" spans="2:7" x14ac:dyDescent="0.3">
      <c r="B288" s="9"/>
      <c r="C288" s="9"/>
      <c r="D288" s="9"/>
      <c r="E288" s="9"/>
      <c r="F288" s="9"/>
      <c r="G288" s="13"/>
    </row>
    <row r="289" spans="2:7" x14ac:dyDescent="0.3">
      <c r="B289" s="9"/>
      <c r="C289" s="9"/>
      <c r="D289" s="9"/>
      <c r="E289" s="9"/>
      <c r="F289" s="9"/>
      <c r="G289" s="13"/>
    </row>
    <row r="290" spans="2:7" x14ac:dyDescent="0.3">
      <c r="B290" s="9"/>
      <c r="C290" s="9"/>
      <c r="D290" s="9"/>
      <c r="E290" s="9"/>
      <c r="F290" s="9"/>
      <c r="G290" s="13"/>
    </row>
    <row r="291" spans="2:7" x14ac:dyDescent="0.3">
      <c r="B291" s="9"/>
      <c r="C291" s="9"/>
      <c r="D291" s="9"/>
      <c r="E291" s="9"/>
      <c r="F291" s="9"/>
      <c r="G291" s="13"/>
    </row>
    <row r="292" spans="2:7" x14ac:dyDescent="0.3">
      <c r="B292" s="9"/>
      <c r="C292" s="9"/>
      <c r="D292" s="9"/>
      <c r="E292" s="9"/>
      <c r="F292" s="9"/>
      <c r="G292" s="13"/>
    </row>
    <row r="293" spans="2:7" x14ac:dyDescent="0.3">
      <c r="B293" s="9"/>
      <c r="C293" s="9"/>
      <c r="D293" s="9"/>
      <c r="E293" s="9"/>
      <c r="F293" s="9"/>
      <c r="G293" s="13"/>
    </row>
    <row r="294" spans="2:7" x14ac:dyDescent="0.3">
      <c r="B294" s="9"/>
      <c r="C294" s="9"/>
      <c r="D294" s="9"/>
      <c r="E294" s="9"/>
      <c r="F294" s="9"/>
      <c r="G294" s="13"/>
    </row>
    <row r="295" spans="2:7" x14ac:dyDescent="0.3">
      <c r="B295" s="9"/>
      <c r="C295" s="9"/>
      <c r="D295" s="9"/>
      <c r="E295" s="9"/>
      <c r="F295" s="9"/>
      <c r="G295" s="13"/>
    </row>
    <row r="296" spans="2:7" x14ac:dyDescent="0.3">
      <c r="B296" s="9"/>
      <c r="C296" s="9"/>
      <c r="D296" s="9"/>
      <c r="E296" s="9"/>
      <c r="F296" s="9"/>
      <c r="G296" s="13"/>
    </row>
    <row r="297" spans="2:7" x14ac:dyDescent="0.3">
      <c r="B297" s="9"/>
      <c r="C297" s="9"/>
      <c r="D297" s="9"/>
      <c r="E297" s="9"/>
      <c r="F297" s="9"/>
      <c r="G297" s="13"/>
    </row>
    <row r="298" spans="2:7" x14ac:dyDescent="0.3">
      <c r="B298" s="9"/>
      <c r="C298" s="9"/>
      <c r="D298" s="9"/>
      <c r="E298" s="9"/>
      <c r="F298" s="9"/>
      <c r="G298" s="13"/>
    </row>
    <row r="299" spans="2:7" x14ac:dyDescent="0.3">
      <c r="B299" s="9"/>
      <c r="C299" s="9"/>
      <c r="D299" s="9"/>
      <c r="E299" s="9"/>
      <c r="F299" s="9"/>
      <c r="G299" s="13"/>
    </row>
    <row r="300" spans="2:7" x14ac:dyDescent="0.3">
      <c r="B300" s="9"/>
      <c r="C300" s="9"/>
      <c r="D300" s="9"/>
      <c r="E300" s="9"/>
      <c r="F300" s="9"/>
      <c r="G300" s="13"/>
    </row>
    <row r="301" spans="2:7" x14ac:dyDescent="0.3">
      <c r="B301" s="9"/>
      <c r="C301" s="9"/>
      <c r="D301" s="9"/>
      <c r="E301" s="9"/>
      <c r="F301" s="9"/>
      <c r="G301" s="13"/>
    </row>
    <row r="302" spans="2:7" x14ac:dyDescent="0.3">
      <c r="B302" s="9"/>
      <c r="C302" s="9"/>
      <c r="D302" s="9"/>
      <c r="E302" s="9"/>
      <c r="F302" s="9"/>
      <c r="G302" s="13"/>
    </row>
    <row r="303" spans="2:7" x14ac:dyDescent="0.3">
      <c r="B303" s="9"/>
      <c r="C303" s="9"/>
      <c r="D303" s="9"/>
      <c r="E303" s="9"/>
      <c r="F303" s="9"/>
      <c r="G303" s="13"/>
    </row>
    <row r="304" spans="2:7" x14ac:dyDescent="0.3">
      <c r="B304" s="9"/>
      <c r="C304" s="9"/>
      <c r="D304" s="9"/>
      <c r="E304" s="9"/>
      <c r="F304" s="9"/>
      <c r="G304" s="13"/>
    </row>
    <row r="305" spans="2:7" x14ac:dyDescent="0.3">
      <c r="B305" s="9"/>
      <c r="C305" s="9"/>
      <c r="D305" s="9"/>
      <c r="E305" s="9"/>
      <c r="F305" s="9"/>
      <c r="G305" s="13"/>
    </row>
    <row r="306" spans="2:7" x14ac:dyDescent="0.3">
      <c r="B306" s="9"/>
      <c r="C306" s="9"/>
      <c r="D306" s="9"/>
      <c r="E306" s="9"/>
      <c r="F306" s="9"/>
      <c r="G306" s="13"/>
    </row>
    <row r="307" spans="2:7" x14ac:dyDescent="0.3">
      <c r="B307" s="9"/>
      <c r="C307" s="9"/>
      <c r="D307" s="9"/>
      <c r="E307" s="9"/>
      <c r="F307" s="9"/>
      <c r="G307" s="13"/>
    </row>
    <row r="308" spans="2:7" x14ac:dyDescent="0.3">
      <c r="B308" s="9"/>
      <c r="C308" s="9"/>
      <c r="D308" s="9"/>
      <c r="E308" s="9"/>
      <c r="F308" s="9"/>
      <c r="G308" s="13"/>
    </row>
    <row r="309" spans="2:7" x14ac:dyDescent="0.3">
      <c r="B309" s="9"/>
      <c r="C309" s="9"/>
      <c r="D309" s="9"/>
      <c r="E309" s="9"/>
      <c r="F309" s="9"/>
      <c r="G309" s="13"/>
    </row>
    <row r="310" spans="2:7" x14ac:dyDescent="0.3">
      <c r="B310" s="9"/>
      <c r="C310" s="9"/>
      <c r="D310" s="9"/>
      <c r="E310" s="9"/>
      <c r="F310" s="9"/>
      <c r="G310" s="13"/>
    </row>
    <row r="311" spans="2:7" x14ac:dyDescent="0.3">
      <c r="B311" s="9"/>
      <c r="C311" s="9"/>
      <c r="D311" s="9"/>
      <c r="E311" s="9"/>
      <c r="F311" s="9"/>
      <c r="G311" s="13"/>
    </row>
    <row r="312" spans="2:7" x14ac:dyDescent="0.3">
      <c r="B312" s="9"/>
      <c r="C312" s="9"/>
      <c r="D312" s="9"/>
      <c r="E312" s="9"/>
      <c r="F312" s="9"/>
      <c r="G312" s="13"/>
    </row>
    <row r="313" spans="2:7" x14ac:dyDescent="0.3">
      <c r="B313" s="9"/>
      <c r="C313" s="9"/>
      <c r="D313" s="9"/>
      <c r="E313" s="9"/>
      <c r="F313" s="9"/>
      <c r="G313" s="13"/>
    </row>
    <row r="314" spans="2:7" x14ac:dyDescent="0.3">
      <c r="B314" s="9"/>
      <c r="C314" s="9"/>
      <c r="D314" s="9"/>
      <c r="E314" s="9"/>
      <c r="F314" s="9"/>
      <c r="G314" s="13"/>
    </row>
    <row r="315" spans="2:7" x14ac:dyDescent="0.3">
      <c r="B315" s="9"/>
      <c r="C315" s="9"/>
      <c r="D315" s="9"/>
      <c r="E315" s="9"/>
      <c r="F315" s="9"/>
      <c r="G315" s="13"/>
    </row>
    <row r="316" spans="2:7" x14ac:dyDescent="0.3">
      <c r="B316" s="9"/>
      <c r="C316" s="9"/>
      <c r="D316" s="9"/>
      <c r="E316" s="9"/>
      <c r="F316" s="9"/>
      <c r="G316" s="13"/>
    </row>
    <row r="317" spans="2:7" x14ac:dyDescent="0.3">
      <c r="B317" s="9"/>
      <c r="C317" s="9"/>
      <c r="D317" s="9"/>
      <c r="E317" s="9"/>
      <c r="F317" s="9"/>
      <c r="G317" s="13"/>
    </row>
    <row r="318" spans="2:7" x14ac:dyDescent="0.3">
      <c r="B318" s="9"/>
      <c r="C318" s="9"/>
      <c r="D318" s="9"/>
      <c r="E318" s="9"/>
      <c r="F318" s="9"/>
      <c r="G318" s="13"/>
    </row>
    <row r="319" spans="2:7" x14ac:dyDescent="0.3">
      <c r="B319" s="9"/>
      <c r="C319" s="9"/>
      <c r="D319" s="9"/>
      <c r="E319" s="9"/>
      <c r="F319" s="9"/>
      <c r="G319" s="13"/>
    </row>
    <row r="320" spans="2:7" x14ac:dyDescent="0.3">
      <c r="B320" s="9"/>
      <c r="C320" s="9"/>
      <c r="D320" s="9"/>
      <c r="E320" s="9"/>
      <c r="F320" s="9"/>
      <c r="G320" s="13"/>
    </row>
    <row r="321" spans="2:7" x14ac:dyDescent="0.3">
      <c r="B321" s="9"/>
      <c r="C321" s="9"/>
      <c r="D321" s="9"/>
      <c r="E321" s="9"/>
      <c r="F321" s="9"/>
      <c r="G321" s="13"/>
    </row>
    <row r="322" spans="2:7" x14ac:dyDescent="0.3">
      <c r="B322" s="9"/>
      <c r="C322" s="9"/>
      <c r="D322" s="9"/>
      <c r="E322" s="9"/>
      <c r="F322" s="9"/>
      <c r="G322" s="13"/>
    </row>
    <row r="323" spans="2:7" x14ac:dyDescent="0.3">
      <c r="B323" s="9"/>
      <c r="C323" s="9"/>
      <c r="D323" s="9"/>
      <c r="E323" s="9"/>
      <c r="F323" s="9"/>
      <c r="G323" s="13"/>
    </row>
    <row r="324" spans="2:7" x14ac:dyDescent="0.3">
      <c r="B324" s="9"/>
      <c r="C324" s="9"/>
      <c r="D324" s="9"/>
      <c r="E324" s="9"/>
      <c r="F324" s="9"/>
      <c r="G324" s="13"/>
    </row>
    <row r="325" spans="2:7" x14ac:dyDescent="0.3">
      <c r="B325" s="9"/>
      <c r="C325" s="9"/>
      <c r="D325" s="9"/>
      <c r="E325" s="9"/>
      <c r="F325" s="9"/>
      <c r="G325" s="13"/>
    </row>
    <row r="326" spans="2:7" x14ac:dyDescent="0.3">
      <c r="B326" s="9"/>
      <c r="C326" s="9"/>
      <c r="D326" s="9"/>
      <c r="E326" s="9"/>
      <c r="F326" s="9"/>
      <c r="G326" s="13"/>
    </row>
    <row r="327" spans="2:7" x14ac:dyDescent="0.3">
      <c r="B327" s="9"/>
      <c r="C327" s="9"/>
      <c r="D327" s="9"/>
      <c r="E327" s="9"/>
      <c r="F327" s="9"/>
      <c r="G327" s="13"/>
    </row>
    <row r="328" spans="2:7" x14ac:dyDescent="0.3">
      <c r="B328" s="9"/>
      <c r="C328" s="9"/>
      <c r="D328" s="9"/>
      <c r="E328" s="9"/>
      <c r="F328" s="9"/>
      <c r="G328" s="13"/>
    </row>
    <row r="329" spans="2:7" x14ac:dyDescent="0.3">
      <c r="B329" s="9"/>
      <c r="C329" s="9"/>
      <c r="D329" s="9"/>
      <c r="E329" s="9"/>
      <c r="F329" s="9"/>
      <c r="G329" s="13"/>
    </row>
    <row r="330" spans="2:7" x14ac:dyDescent="0.3">
      <c r="B330" s="9"/>
      <c r="C330" s="9"/>
      <c r="D330" s="9"/>
      <c r="E330" s="9"/>
      <c r="F330" s="9"/>
      <c r="G330" s="13"/>
    </row>
  </sheetData>
  <mergeCells count="28">
    <mergeCell ref="D11:G11"/>
    <mergeCell ref="D6:G6"/>
    <mergeCell ref="D7:G7"/>
    <mergeCell ref="D8:G8"/>
    <mergeCell ref="D9:G9"/>
    <mergeCell ref="D10:G10"/>
    <mergeCell ref="D1:G1"/>
    <mergeCell ref="D2:G2"/>
    <mergeCell ref="D3:G3"/>
    <mergeCell ref="D4:G4"/>
    <mergeCell ref="D5:G5"/>
    <mergeCell ref="E13:G13"/>
    <mergeCell ref="E14:G14"/>
    <mergeCell ref="E15:G15"/>
    <mergeCell ref="E16:G16"/>
    <mergeCell ref="E17:G17"/>
    <mergeCell ref="E19:G19"/>
    <mergeCell ref="G24:G25"/>
    <mergeCell ref="E20:G20"/>
    <mergeCell ref="A22:G22"/>
    <mergeCell ref="E18:G18"/>
    <mergeCell ref="B24:B25"/>
    <mergeCell ref="A24:A25"/>
    <mergeCell ref="F24:F25"/>
    <mergeCell ref="E24:E25"/>
    <mergeCell ref="D24:D25"/>
    <mergeCell ref="C24:C25"/>
    <mergeCell ref="A23:G23"/>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2017-07-04T05:22:51Z</dcterms:modified>
</cp:coreProperties>
</file>