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<sst xmlns="http://schemas.openxmlformats.org/spreadsheetml/2006/main" count="91" uniqueCount="86">
  <si>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</si>
  <si>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</si>
  <si>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</si>
  <si>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</si>
  <si>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</si>
  <si>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</si>
  <si>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</si>
  <si>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</si>
  <si>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</si>
  <si>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</si>
  <si>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</si>
  <si>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</si>
  <si>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</si>
  <si>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</si>
  <si>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</si>
  <si>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</si>
  <si>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</si>
  <si>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</si>
  <si>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</si>
  <si>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</si>
  <si>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</si>
  <si>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</si>
  <si>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</si>
  <si>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</si>
  <si>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</si>
  <si>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</si>
  <si>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</si>
  <si>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</si>
  <si>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</si>
  <si>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</si>
  <si>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</si>
  <si>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</si>
  <si>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</si>
  <si>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</si>
  <si>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</si>
  <si>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</si>
  <si>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</si>
  <si>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</si>
  <si>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</si>
  <si>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</si>
  <si>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</si>
  <si>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</si>
  <si>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</si>
  <si>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</si>
  <si>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</si>
  <si>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</si>
  <si>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</si>
  <si>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</si>
  <si>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</si>
  <si>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</si>
  <si>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</si>
  <si>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</si>
  <si>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</si>
  <si>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</si>
  <si>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</si>
  <si>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</si>
  <si>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</si>
  <si>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</si>
  <si>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</si>
  <si>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</si>
  <si>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</si>
  <si>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</si>
  <si>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</si>
  <si>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</si>
  <si>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</si>
  <si>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</si>
  <si>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</si>
  <si>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</si>
  <si>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</si>
  <si>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</si>
  <si>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2022 год</t>
  </si>
  <si>
    <t>на 2021 год и на плановый</t>
  </si>
  <si>
    <t>период 2022 и 2023 годов"</t>
  </si>
  <si>
    <t>Гражданская оборона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</si>
  <si>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2021 год
 и на плановый период 2022 и 2023 годов</t>
  </si>
  <si>
    <t>2023 год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</si>
  <si>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</si>
  <si>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</si>
  <si>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</si>
  <si>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</si>
  <si>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</si>
  <si>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</si>
  <si>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10</t>
  </si>
  <si>
    <t>"</t>
  </si>
  <si>
    <t>Приложение № 5</t>
  </si>
  <si>
    <t>от 15.12.2021 № 103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</si>
</sst>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6" t="s">
        <v>84</v>
      </c>
      <c r="D1" s="26"/>
      <c r="E1" s="26"/>
    </row>
    <row r="2" spans="3:5" ht="18.75">
      <c r="C2" s="26" t="s">
        <v>30</v>
      </c>
      <c r="D2" s="26"/>
      <c r="E2" s="26"/>
    </row>
    <row r="3" spans="3:5" ht="18.75">
      <c r="C3" s="26" t="s">
        <v>31</v>
      </c>
      <c r="D3" s="26"/>
      <c r="E3" s="26"/>
    </row>
    <row r="4" spans="3:5" ht="18.75">
      <c r="C4" s="26" t="s">
        <v>77</v>
      </c>
      <c r="D4" s="26"/>
      <c r="E4" s="26"/>
    </row>
    <row r="5" spans="3:5" ht="18.75">
      <c r="C5" s="26" t="s">
        <v>78</v>
      </c>
      <c r="D5" s="26"/>
      <c r="E5" s="26"/>
    </row>
    <row r="6" spans="3:5" ht="18.75">
      <c r="C6" s="26" t="s">
        <v>31</v>
      </c>
      <c r="D6" s="26"/>
      <c r="E6" s="26"/>
    </row>
    <row r="7" spans="3:5" ht="18.75">
      <c r="C7" s="26" t="s">
        <v>79</v>
      </c>
      <c r="D7" s="26"/>
      <c r="E7" s="26"/>
    </row>
    <row r="8" spans="3:5" ht="18.75">
      <c r="C8" s="26" t="s">
        <v>80</v>
      </c>
      <c r="D8" s="26"/>
      <c r="E8" s="26"/>
    </row>
    <row r="9" spans="3:5" ht="18.75">
      <c r="C9" s="26" t="s">
        <v>71</v>
      </c>
      <c r="D9" s="26"/>
      <c r="E9" s="26"/>
    </row>
    <row r="10" spans="3:5" ht="18.75">
      <c r="C10" s="26" t="s">
        <v>81</v>
      </c>
      <c r="D10" s="26"/>
      <c r="E10" s="26"/>
    </row>
    <row r="11" spans="3:5" ht="18.75">
      <c r="C11" s="26" t="s">
        <v>85</v>
      </c>
      <c r="D11" s="26"/>
      <c r="E11" s="26"/>
    </row>
    <row r="13" spans="3:6" ht="18.75">
      <c r="C13" s="26" t="s">
        <v>82</v>
      </c>
      <c r="D13" s="26"/>
      <c r="E13" s="26"/>
      <c r="F13" s="5"/>
    </row>
    <row r="14" spans="3:6" ht="18.75">
      <c r="C14" s="26" t="s">
        <v>30</v>
      </c>
      <c r="D14" s="26"/>
      <c r="E14" s="26"/>
      <c r="F14" s="5"/>
    </row>
    <row r="15" spans="3:6" ht="18.75">
      <c r="C15" s="26" t="s">
        <v>31</v>
      </c>
      <c r="D15" s="26"/>
      <c r="E15" s="26"/>
      <c r="F15" s="5"/>
    </row>
    <row r="16" spans="3:6" ht="18.75">
      <c r="C16" s="26" t="s">
        <v>32</v>
      </c>
      <c r="D16" s="26"/>
      <c r="E16" s="26"/>
      <c r="F16" s="5"/>
    </row>
    <row r="17" spans="3:6" ht="18.75">
      <c r="C17" s="26" t="s">
        <v>31</v>
      </c>
      <c r="D17" s="26"/>
      <c r="E17" s="26"/>
      <c r="F17" s="5"/>
    </row>
    <row r="18" spans="3:6" ht="18.75">
      <c r="C18" s="26" t="s">
        <v>71</v>
      </c>
      <c r="D18" s="26"/>
      <c r="E18" s="26"/>
      <c r="F18" s="5"/>
    </row>
    <row r="19" spans="3:6" ht="18.75">
      <c r="C19" s="26" t="s">
        <v>72</v>
      </c>
      <c r="D19" s="26"/>
      <c r="E19" s="26"/>
      <c r="F19" s="5"/>
    </row>
    <row r="20" spans="3:6" ht="18.75">
      <c r="C20" s="23" t="s">
        <v>76</v>
      </c>
      <c r="D20" s="24"/>
      <c r="E20" s="24"/>
      <c r="F20" s="5"/>
    </row>
    <row r="23" spans="1:5" ht="60" customHeight="1">
      <c r="A23" s="22" t="s">
        <v>74</v>
      </c>
      <c r="B23" s="22"/>
      <c r="C23" s="22"/>
      <c r="D23" s="22"/>
      <c r="E23" s="22"/>
    </row>
    <row r="24" spans="1:5" ht="12" customHeight="1">
      <c r="A24" s="25"/>
      <c r="B24" s="25"/>
      <c r="C24" s="25"/>
      <c r="D24" s="25"/>
      <c r="E24" s="25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70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65825649.72</v>
      </c>
      <c r="D28" s="13">
        <f>SUM(D29:D35)</f>
        <v>51789089.3</v>
      </c>
      <c r="E28" s="13">
        <f>SUM(E29:E35)</f>
        <v>51332906.98</v>
      </c>
    </row>
    <row r="29" spans="1:5" ht="34.5">
      <c r="A29" s="14" t="s">
        <v>34</v>
      </c>
      <c r="B29" s="15" t="s">
        <v>4</v>
      </c>
      <c r="C29" s="16">
        <f>1167200.49+11771.26+781200+40739.97</f>
        <v>2000911.72</v>
      </c>
      <c r="D29" s="16">
        <f>1083311.29</f>
        <v>1083311.29</v>
      </c>
      <c r="E29" s="16">
        <f>1083311.29</f>
        <v>1083311.29</v>
      </c>
    </row>
    <row r="30" spans="1:5" ht="51.75">
      <c r="A30" s="14" t="s">
        <v>35</v>
      </c>
      <c r="B30" s="15" t="s">
        <v>5</v>
      </c>
      <c r="C30" s="16">
        <f>2949493.5+3000+24736.18+62666.96-5000</f>
        <v>3034896.64</v>
      </c>
      <c r="D30" s="16">
        <f>3558153.55</f>
        <v>3558153.55</v>
      </c>
      <c r="E30" s="16">
        <f>3558153.55</f>
        <v>3558153.55</v>
      </c>
    </row>
    <row r="31" spans="1:5" ht="51.75">
      <c r="A31" s="14" t="s">
        <v>36</v>
      </c>
      <c r="B31" s="15" t="s">
        <v>6</v>
      </c>
      <c r="C31" s="18">
        <f>19709177.94+78400+162043.63+512-278170.49+228528.31+1200+15754.13+263868.4+16250.04+49422.57-10000</f>
        <v>20236986.529999997</v>
      </c>
      <c r="D31" s="17">
        <f>21532678.78</f>
        <v>21532678.78</v>
      </c>
      <c r="E31" s="17">
        <f>21532678.78</f>
        <v>21532678.78</v>
      </c>
    </row>
    <row r="32" spans="1:5" ht="20.25" customHeight="1">
      <c r="A32" s="14" t="s">
        <v>63</v>
      </c>
      <c r="B32" s="15" t="s">
        <v>64</v>
      </c>
      <c r="C32" s="18">
        <f>20173.35-7911.99-12261.36</f>
        <v>0</v>
      </c>
      <c r="D32" s="17">
        <f>48697.49-24272.17</f>
        <v>24425.32</v>
      </c>
      <c r="E32" s="17">
        <f>5079.62</f>
        <v>5079.62</v>
      </c>
    </row>
    <row r="33" spans="1:5" ht="51.75">
      <c r="A33" s="14" t="s">
        <v>37</v>
      </c>
      <c r="B33" s="15" t="s">
        <v>7</v>
      </c>
      <c r="C33" s="18">
        <f>10166616.55+16622.76+8145</f>
        <v>10191384.31</v>
      </c>
      <c r="D33" s="16">
        <f>5780582.1+580307.34+6000+20000+2122541.17+380825.28-38089+24097.12</f>
        <v>8876264.009999998</v>
      </c>
      <c r="E33" s="16">
        <f>5780582.1+580307.34+6000+20000+2122541.17+380825.28-38089+24097.12</f>
        <v>8876264.009999998</v>
      </c>
    </row>
    <row r="34" spans="1:5" ht="17.25">
      <c r="A34" s="14" t="s">
        <v>38</v>
      </c>
      <c r="B34" s="15" t="s">
        <v>8</v>
      </c>
      <c r="C34" s="18">
        <f>300000-100000-75000-60026-20000</f>
        <v>44974</v>
      </c>
      <c r="D34" s="17">
        <f>110000</f>
        <v>110000</v>
      </c>
      <c r="E34" s="16">
        <f>110000</f>
        <v>110000</v>
      </c>
    </row>
    <row r="35" spans="1:5" ht="17.25">
      <c r="A35" s="14" t="s">
        <v>39</v>
      </c>
      <c r="B35" s="15" t="s">
        <v>9</v>
      </c>
      <c r="C35" s="18">
        <f>30119202.79+915.68+93378.05-2000+10000+95000</f>
        <v>30316496.52</v>
      </c>
      <c r="D35" s="16">
        <f>6585063.77+6815320.88+3352750.34+37203.74-186082.38</f>
        <v>16604256.349999996</v>
      </c>
      <c r="E35" s="16">
        <f>5962144.77+6815320.88+3352750.34+37203.74</f>
        <v>16167419.729999999</v>
      </c>
    </row>
    <row r="36" spans="1:5" ht="34.5">
      <c r="A36" s="11" t="s">
        <v>40</v>
      </c>
      <c r="B36" s="12" t="s">
        <v>10</v>
      </c>
      <c r="C36" s="19">
        <f>C37</f>
        <v>1029906.11</v>
      </c>
      <c r="D36" s="13">
        <f>D37</f>
        <v>380880.11</v>
      </c>
      <c r="E36" s="13">
        <f>E37</f>
        <v>380880.11</v>
      </c>
    </row>
    <row r="37" spans="1:5" ht="31.5" customHeight="1">
      <c r="A37" s="14" t="s">
        <v>41</v>
      </c>
      <c r="B37" s="15" t="s">
        <v>73</v>
      </c>
      <c r="C37" s="18">
        <f>437880.11+212000-1200+100000+75000+150000+60026-3800</f>
        <v>1029906.11</v>
      </c>
      <c r="D37" s="16">
        <f>380880.11</f>
        <v>380880.11</v>
      </c>
      <c r="E37" s="16">
        <f>380880.11</f>
        <v>380880.11</v>
      </c>
    </row>
    <row r="38" spans="1:5" ht="17.25">
      <c r="A38" s="11" t="s">
        <v>42</v>
      </c>
      <c r="B38" s="12" t="s">
        <v>11</v>
      </c>
      <c r="C38" s="19">
        <f>SUM(C39:C42)</f>
        <v>20129898.16</v>
      </c>
      <c r="D38" s="13">
        <f>SUM(D39:D42)</f>
        <v>7612655.119999998</v>
      </c>
      <c r="E38" s="13">
        <f>SUM(E39:E42)</f>
        <v>4565394.449999999</v>
      </c>
    </row>
    <row r="39" spans="1:5" ht="17.25">
      <c r="A39" s="14" t="s">
        <v>43</v>
      </c>
      <c r="B39" s="15" t="s">
        <v>12</v>
      </c>
      <c r="C39" s="18">
        <f>45000+65792.85+101433.22+3019.2+51550.66+300366-196935.86-45000</f>
        <v>325226.07000000007</v>
      </c>
      <c r="D39" s="17">
        <f>45000+24026.25</f>
        <v>69026.25</v>
      </c>
      <c r="E39" s="16">
        <f>45000+24026.25</f>
        <v>69026.25</v>
      </c>
    </row>
    <row r="40" spans="1:5" ht="17.25">
      <c r="A40" s="14" t="s">
        <v>44</v>
      </c>
      <c r="B40" s="15" t="s">
        <v>13</v>
      </c>
      <c r="C40" s="18">
        <f>2274000+221743.73-12127.61</f>
        <v>2483616.12</v>
      </c>
      <c r="D40" s="16">
        <f>1900000+751299.67</f>
        <v>2651299.67</v>
      </c>
      <c r="E40" s="16">
        <f>0</f>
        <v>0</v>
      </c>
    </row>
    <row r="41" spans="1:5" ht="17.25">
      <c r="A41" s="14" t="s">
        <v>45</v>
      </c>
      <c r="B41" s="15" t="s">
        <v>14</v>
      </c>
      <c r="C41" s="18">
        <f>3109098.55+1025066.51+4581393.18+184021+1014825.15+42.13+211879.38+400691.2+8795950+425020-22533.75-84724.78-116922.96+188238+50590.4+113000-4612193.18+1800000-25900</f>
        <v>17037540.83</v>
      </c>
      <c r="D41" s="16">
        <f>3109098.55+1025066.51+39572.78+4860935.81+184021-4812326.45-214039</f>
        <v>4192329.1999999983</v>
      </c>
      <c r="E41" s="16">
        <f>3109098.55+1025066.51+39572.78+48609.36+184021</f>
        <v>4406368.199999999</v>
      </c>
    </row>
    <row r="42" spans="1:5" ht="17.25">
      <c r="A42" s="14" t="s">
        <v>46</v>
      </c>
      <c r="B42" s="15" t="s">
        <v>15</v>
      </c>
      <c r="C42" s="18">
        <f>90000+150000+210000+100000-3019.2-565.66-100000-82000-80900</f>
        <v>283515.14</v>
      </c>
      <c r="D42" s="17">
        <f>90000+610000</f>
        <v>700000</v>
      </c>
      <c r="E42" s="17">
        <f>90000+0</f>
        <v>90000</v>
      </c>
    </row>
    <row r="43" spans="1:5" ht="17.25">
      <c r="A43" s="11" t="s">
        <v>47</v>
      </c>
      <c r="B43" s="12" t="s">
        <v>16</v>
      </c>
      <c r="C43" s="19">
        <f>SUM(C44:C46)</f>
        <v>18888506.49</v>
      </c>
      <c r="D43" s="13">
        <f>SUM(D44:D46)</f>
        <v>1948077.8900000001</v>
      </c>
      <c r="E43" s="13">
        <f>SUM(E44:E46)</f>
        <v>2485338.56</v>
      </c>
    </row>
    <row r="44" spans="1:5" ht="17.25">
      <c r="A44" s="14" t="s">
        <v>48</v>
      </c>
      <c r="B44" s="15" t="s">
        <v>60</v>
      </c>
      <c r="C44" s="18">
        <f>56000+402341.38+30000+240000+24000+60000+156067.61+24454.48-2519.3</f>
        <v>990344.1699999999</v>
      </c>
      <c r="D44" s="17">
        <f>56000+402341.38-297960.65</f>
        <v>160380.72999999998</v>
      </c>
      <c r="E44" s="16">
        <f>56000+402341.38</f>
        <v>458341.38</v>
      </c>
    </row>
    <row r="45" spans="1:5" ht="17.25">
      <c r="A45" s="14" t="s">
        <v>59</v>
      </c>
      <c r="B45" s="15" t="s">
        <v>17</v>
      </c>
      <c r="C45" s="18">
        <f>51255.76+651932.06+400000+611347.52+417233.35+120000+5074320.33+9000+4040404.04+20452.28+51556.55+130000-448.43+200000+541000+1129512.61+156831.06+23000+198441-6387.64-883556.59+1638589.83+165254.55+109836.7</f>
        <v>14849574.979999999</v>
      </c>
      <c r="D45" s="17">
        <f>1423497.53+297960.65+214039-315458.81-120000-100000-215840.86</f>
        <v>1184197.5100000002</v>
      </c>
      <c r="E45" s="17">
        <f>1423497.53</f>
        <v>1423497.53</v>
      </c>
    </row>
    <row r="46" spans="1:5" ht="17.25">
      <c r="A46" s="14" t="s">
        <v>49</v>
      </c>
      <c r="B46" s="15" t="s">
        <v>61</v>
      </c>
      <c r="C46" s="20">
        <f>300000+300000+570621.41+500000+1544523.4-166557.47</f>
        <v>3048587.34</v>
      </c>
      <c r="D46" s="17">
        <f>271574.85+331924.8</f>
        <v>603499.6499999999</v>
      </c>
      <c r="E46" s="17">
        <f>271574.85+331924.8</f>
        <v>603499.6499999999</v>
      </c>
    </row>
    <row r="47" spans="1:5" ht="17.25">
      <c r="A47" s="11" t="s">
        <v>50</v>
      </c>
      <c r="B47" s="12" t="s">
        <v>66</v>
      </c>
      <c r="C47" s="19">
        <f>SUM(C48:C53)</f>
        <v>261631018.33000007</v>
      </c>
      <c r="D47" s="13">
        <f>SUM(D48:D53)</f>
        <v>145172987.05</v>
      </c>
      <c r="E47" s="13">
        <f>SUM(E48:E53)</f>
        <v>143737712.66</v>
      </c>
    </row>
    <row r="48" spans="1:5" ht="17.25">
      <c r="A48" s="14" t="s">
        <v>51</v>
      </c>
      <c r="B48" s="15" t="s">
        <v>18</v>
      </c>
      <c r="C48" s="18">
        <f>67569168.16+110000+810000-510000+622133.85+360000+263216+384587-525339+195000+2515714.1+1385190.43</f>
        <v>73179670.53999999</v>
      </c>
      <c r="D48" s="17">
        <f>24642349.89+30000+41448975+490200+628382+210000</f>
        <v>67449906.89</v>
      </c>
      <c r="E48" s="17">
        <f>24642349.89+30000+41448975+490200+628382+210000-2561500</f>
        <v>64888406.89</v>
      </c>
    </row>
    <row r="49" spans="1:5" ht="17.25">
      <c r="A49" s="14" t="s">
        <v>52</v>
      </c>
      <c r="B49" s="15" t="s">
        <v>67</v>
      </c>
      <c r="C49" s="18">
        <f>39834720.62+88845150.39+500000+600000+418694+418694+710000+21448.4+1010101.01+7801569.6-2253905.73+1180555.34+5191495.08-22612.2+5768633.28-263216-396326.6-250000+1251304+1336766.69-195000+198850-465538.2-49821.57</f>
        <v>151191562.11000007</v>
      </c>
      <c r="D49" s="17">
        <f>1568525+548435+37380+5674532+11232099.98+7187487.72+289900+8436960+1578601+553200+305000+553122.17+22919+60000+24000+50000+8035004.4+3918243.79</f>
        <v>50075410.06</v>
      </c>
      <c r="E49" s="17">
        <f>1568525+548435+37380+5674532+10288743.75+7187487.72+289900+1578601+553200+305000+553122.17+60000+24000+50000+128075+7797742.8+4452840+3984120+1567715.9</f>
        <v>46649420.339999996</v>
      </c>
    </row>
    <row r="50" spans="1:5" ht="17.25">
      <c r="A50" s="14" t="s">
        <v>58</v>
      </c>
      <c r="B50" s="15" t="s">
        <v>62</v>
      </c>
      <c r="C50" s="18">
        <f>5067761.99+9508392.37+3641168.6+51715.8+231000+682176.48+175831.68+55112.61+84000+197494+926088.84+189753.75-46346.38</f>
        <v>20764149.740000002</v>
      </c>
      <c r="D50" s="17">
        <f>3650821+8439641.68+151600+492482.4-140000</f>
        <v>12594545.08</v>
      </c>
      <c r="E50" s="17">
        <f>3650821+8439641.68+151600</f>
        <v>12242062.68</v>
      </c>
    </row>
    <row r="51" spans="1:5" ht="34.5">
      <c r="A51" s="14" t="s">
        <v>53</v>
      </c>
      <c r="B51" s="15" t="s">
        <v>19</v>
      </c>
      <c r="C51" s="18">
        <f>8000+30000+1500+8000+30000+20000+8000+8000+6500-2500</f>
        <v>117500</v>
      </c>
      <c r="D51" s="17">
        <f>48700+8000+58000+8000</f>
        <v>122700</v>
      </c>
      <c r="E51" s="17">
        <f>48700+8000+58000+8000</f>
        <v>122700</v>
      </c>
    </row>
    <row r="52" spans="1:5" ht="17.25">
      <c r="A52" s="14" t="s">
        <v>54</v>
      </c>
      <c r="B52" s="15" t="s">
        <v>20</v>
      </c>
      <c r="C52" s="18">
        <f>285100+22100+311570+445137+238210-12030+60000+6000+8500-14150-45188.4-2850-55000</f>
        <v>1247398.6</v>
      </c>
      <c r="D52" s="16">
        <f>415100+1012017-2030-254661.75</f>
        <v>1170425.25</v>
      </c>
      <c r="E52" s="16">
        <f>415100+1012017-2030</f>
        <v>1425087</v>
      </c>
    </row>
    <row r="53" spans="1:5" ht="17.25">
      <c r="A53" s="14" t="s">
        <v>55</v>
      </c>
      <c r="B53" s="15" t="s">
        <v>21</v>
      </c>
      <c r="C53" s="18">
        <f>227.74+227.73+7438658.41+1612443.62+22500+40000+15000+30000+10000+10000+2295998.82+150000+35000+186176.88+10343.16+353513.59+12030+1899288.82+311598.01+11739.6+99897.41+373873.48+29052.12+183167.95</f>
        <v>15130737.34</v>
      </c>
      <c r="D53" s="17">
        <f>10588834.75+2030+3169135.02</f>
        <v>13759999.77</v>
      </c>
      <c r="E53" s="17">
        <f>10588834.75+2030+7819171</f>
        <v>18410035.75</v>
      </c>
    </row>
    <row r="54" spans="1:5" ht="17.25">
      <c r="A54" s="11" t="s">
        <v>56</v>
      </c>
      <c r="B54" s="12" t="s">
        <v>22</v>
      </c>
      <c r="C54" s="19">
        <f>C55</f>
        <v>21533230.93</v>
      </c>
      <c r="D54" s="13">
        <f>D55</f>
        <v>12608339.96</v>
      </c>
      <c r="E54" s="13">
        <f>E55</f>
        <v>12608339.96</v>
      </c>
    </row>
    <row r="55" spans="1:5" ht="17.25">
      <c r="A55" s="14" t="s">
        <v>57</v>
      </c>
      <c r="B55" s="15" t="s">
        <v>23</v>
      </c>
      <c r="C55" s="18">
        <f>10655316.89+2190211.6+5759915.15+204277.41+300000+435353.54+233640+47630.63+1062400+51000+180000+105000+66000+58854.96+108830.75+74800</f>
        <v>21533230.93</v>
      </c>
      <c r="D55" s="17">
        <f>12608339.96</f>
        <v>12608339.96</v>
      </c>
      <c r="E55" s="17">
        <f>12608339.96</f>
        <v>12608339.96</v>
      </c>
    </row>
    <row r="56" spans="1:5" ht="17.25">
      <c r="A56" s="11">
        <v>1000</v>
      </c>
      <c r="B56" s="12" t="s">
        <v>24</v>
      </c>
      <c r="C56" s="19">
        <f>SUM(C57:C59)</f>
        <v>4378023.760000001</v>
      </c>
      <c r="D56" s="13">
        <f>SUM(D57:D59)</f>
        <v>4809393.410000001</v>
      </c>
      <c r="E56" s="13">
        <f>SUM(E57:E59)</f>
        <v>4469735.76</v>
      </c>
    </row>
    <row r="57" spans="1:5" ht="17.25">
      <c r="A57" s="14">
        <v>1001</v>
      </c>
      <c r="B57" s="15" t="s">
        <v>25</v>
      </c>
      <c r="C57" s="20">
        <f>1562099.33</f>
        <v>1562099.33</v>
      </c>
      <c r="D57" s="16">
        <f>60777.04+24218.86</f>
        <v>84995.9</v>
      </c>
      <c r="E57" s="16">
        <v>0</v>
      </c>
    </row>
    <row r="58" spans="1:5" ht="17.25">
      <c r="A58" s="14">
        <v>1003</v>
      </c>
      <c r="B58" s="15" t="s">
        <v>26</v>
      </c>
      <c r="C58" s="18">
        <f>140000+37260-140000-37260+20000</f>
        <v>20000</v>
      </c>
      <c r="D58" s="16">
        <f>452371.75-452371.75+291921.75</f>
        <v>291921.75</v>
      </c>
      <c r="E58" s="16">
        <v>37260</v>
      </c>
    </row>
    <row r="59" spans="1:5" ht="17.25">
      <c r="A59" s="14">
        <v>1004</v>
      </c>
      <c r="B59" s="15" t="s">
        <v>27</v>
      </c>
      <c r="C59" s="18">
        <f>762563.16+2760199.2-920066.4+432679.46-239450.99</f>
        <v>2795924.4300000006</v>
      </c>
      <c r="D59" s="16">
        <f>752210.16+2760199.2+920066.4</f>
        <v>4432475.760000001</v>
      </c>
      <c r="E59" s="16">
        <f>752210.16+920066.4+2760199.2</f>
        <v>4432475.76</v>
      </c>
    </row>
    <row r="60" spans="1:5" ht="17.25">
      <c r="A60" s="11">
        <v>1100</v>
      </c>
      <c r="B60" s="12" t="s">
        <v>28</v>
      </c>
      <c r="C60" s="19">
        <f>C61</f>
        <v>4795152.34</v>
      </c>
      <c r="D60" s="13">
        <f>D61</f>
        <v>2101443.77</v>
      </c>
      <c r="E60" s="13">
        <f>E61</f>
        <v>2329003.77</v>
      </c>
    </row>
    <row r="61" spans="1:5" ht="17.25">
      <c r="A61" s="14">
        <v>1102</v>
      </c>
      <c r="B61" s="15" t="s">
        <v>29</v>
      </c>
      <c r="C61" s="18">
        <f>90300+50000+2378544.83+156000+1500+190700+51715.8+34100+531.62-159738.41+1010101.01+460000+110000-6000-8500+240000+16459.09+174588.4+4850</f>
        <v>4795152.34</v>
      </c>
      <c r="D61" s="16">
        <f>2128303.77+190700+10000-190300-37260</f>
        <v>2101443.77</v>
      </c>
      <c r="E61" s="16">
        <f>2128303.77+190700+10000</f>
        <v>2329003.77</v>
      </c>
    </row>
    <row r="62" spans="1:5" ht="29.25" customHeight="1">
      <c r="A62" s="21" t="s">
        <v>68</v>
      </c>
      <c r="B62" s="21"/>
      <c r="C62" s="13">
        <f>C60+C56+C54+C47+C43+C38+C36+C28</f>
        <v>398211385.84000015</v>
      </c>
      <c r="D62" s="13">
        <f>D60+D56+D54+D47+D43+D38+D36+D28</f>
        <v>226422866.61</v>
      </c>
      <c r="E62" s="13">
        <f>E60+E56+E54+E47+E43+E38+E36+E28</f>
        <v>221909312.25</v>
      </c>
    </row>
    <row r="63" spans="1:5" ht="18.75">
      <c r="A63" s="6"/>
      <c r="E63" s="3" t="s">
        <v>83</v>
      </c>
    </row>
  </sheetData>
  <sheetProtection/>
  <mergeCells count="25"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  <mergeCell ref="C1:E1"/>
    <mergeCell ref="C2:E2"/>
    <mergeCell ref="C3:E3"/>
    <mergeCell ref="C4:E4"/>
    <mergeCell ref="C5:E5"/>
    <mergeCell ref="C6:E6"/>
    <mergeCell ref="A62:B62"/>
    <mergeCell ref="A23:E23"/>
    <mergeCell ref="C20:E20"/>
    <mergeCell ref="A24:E24"/>
    <mergeCell ref="C18:E18"/>
    <mergeCell ref="A25:A26"/>
    <mergeCell ref="B25:B26"/>
    <mergeCell ref="C25:E25"/>
    <mergeCell ref="C19:E19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2020-10-26T11:11:03Z</cp:lastPrinted>
  <dcterms:created xsi:type="dcterms:W3CDTF">2016-11-03T07:34:17Z</dcterms:created>
  <dcterms:modified xsi:type="dcterms:W3CDTF">2021-12-16T10:50:53Z</dcterms:modified>
  <cp:category/>
  <cp:version/>
  <cp:contentType/>
  <cp:contentStatus/>
</cp:coreProperties>
</file>