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 на 2018" sheetId="1" r:id="rId1"/>
  </sheets>
  <calcPr calcId="152511"/>
</workbook>
</file>

<file path=xl/calcChain.xml><?xml version="1.0" encoding="utf-8"?>
<calcChain xmlns="http://schemas.openxmlformats.org/spreadsheetml/2006/main">
  <c r="D163" i="1" l="1"/>
  <c r="D164" i="1" l="1"/>
  <c r="D298" i="1" l="1"/>
  <c r="D280" i="1" l="1"/>
  <c r="D277" i="1"/>
  <c r="D217" i="1"/>
  <c r="D215" i="1"/>
  <c r="D191" i="1" l="1"/>
  <c r="D181" i="1"/>
  <c r="D180" i="1"/>
  <c r="D77" i="1" l="1"/>
  <c r="D76" i="1"/>
  <c r="D236" i="1"/>
  <c r="D235" i="1"/>
  <c r="D297" i="1"/>
  <c r="D296" i="1" s="1"/>
  <c r="D289" i="1"/>
  <c r="D288" i="1"/>
  <c r="D54" i="1" l="1"/>
  <c r="D46" i="1"/>
  <c r="D264" i="1" l="1"/>
  <c r="D261" i="1"/>
  <c r="D45" i="1" l="1"/>
  <c r="D39" i="1"/>
  <c r="D37" i="1"/>
  <c r="D36" i="1"/>
  <c r="D28" i="1"/>
  <c r="D27" i="1"/>
  <c r="D21" i="1"/>
  <c r="D19" i="1"/>
  <c r="D18" i="1"/>
  <c r="D122" i="1" l="1"/>
  <c r="D293" i="1"/>
  <c r="D185" i="1"/>
  <c r="D38" i="1"/>
  <c r="D225" i="1" l="1"/>
  <c r="D53" i="1" l="1"/>
  <c r="D51" i="1"/>
  <c r="D50" i="1" l="1"/>
  <c r="D237" i="1"/>
  <c r="D291" i="1" l="1"/>
  <c r="D292" i="1" l="1"/>
  <c r="D248" i="1" l="1"/>
  <c r="D29" i="1" l="1"/>
  <c r="D148" i="1"/>
  <c r="D144" i="1"/>
  <c r="D295" i="1" l="1"/>
  <c r="D294" i="1"/>
  <c r="D290" i="1"/>
  <c r="D285" i="1"/>
  <c r="D287" i="1" l="1"/>
  <c r="D283" i="1"/>
  <c r="D240" i="1"/>
  <c r="D233" i="1"/>
  <c r="D184" i="1"/>
  <c r="D183" i="1" s="1"/>
  <c r="D158" i="1"/>
  <c r="D140" i="1"/>
  <c r="D136" i="1"/>
  <c r="D135" i="1"/>
  <c r="D133" i="1"/>
  <c r="D119" i="1"/>
  <c r="D116" i="1"/>
  <c r="D109" i="1"/>
  <c r="D282" i="1" l="1"/>
  <c r="D281" i="1" s="1"/>
  <c r="D138" i="1"/>
  <c r="D106" i="1"/>
  <c r="D80" i="1" l="1"/>
  <c r="D79" i="1" l="1"/>
  <c r="D78" i="1"/>
  <c r="D68" i="1"/>
  <c r="D43" i="1" l="1"/>
  <c r="D205" i="1" l="1"/>
  <c r="D127" i="1" l="1"/>
  <c r="D84" i="1"/>
  <c r="D65" i="1" l="1"/>
  <c r="D279" i="1" l="1"/>
  <c r="D276" i="1"/>
  <c r="D272" i="1"/>
  <c r="D270" i="1"/>
  <c r="D263" i="1"/>
  <c r="D260" i="1"/>
  <c r="D255" i="1"/>
  <c r="D251" i="1"/>
  <c r="D243" i="1"/>
  <c r="D238" i="1"/>
  <c r="D232" i="1"/>
  <c r="D228" i="1"/>
  <c r="D224" i="1"/>
  <c r="D221" i="1"/>
  <c r="D214" i="1"/>
  <c r="D213" i="1" s="1"/>
  <c r="D209" i="1"/>
  <c r="D204" i="1"/>
  <c r="D201" i="1"/>
  <c r="D195" i="1"/>
  <c r="D179" i="1"/>
  <c r="D178" i="1" s="1"/>
  <c r="D174" i="1"/>
  <c r="D132" i="1"/>
  <c r="D83" i="1"/>
  <c r="D62" i="1"/>
  <c r="D57" i="1"/>
  <c r="D169" i="1"/>
  <c r="D166" i="1"/>
  <c r="D157" i="1"/>
  <c r="D155" i="1"/>
  <c r="D152" i="1"/>
  <c r="D147" i="1"/>
  <c r="D142" i="1"/>
  <c r="D126" i="1"/>
  <c r="D124" i="1"/>
  <c r="D118" i="1" s="1"/>
  <c r="D114" i="1"/>
  <c r="D104" i="1" s="1"/>
  <c r="D102" i="1"/>
  <c r="D96" i="1"/>
  <c r="D90" i="1"/>
  <c r="D49" i="1"/>
  <c r="D75" i="1"/>
  <c r="D71" i="1"/>
  <c r="D64" i="1"/>
  <c r="D250" i="1" l="1"/>
  <c r="D162" i="1"/>
  <c r="D95" i="1"/>
  <c r="D173" i="1"/>
  <c r="D194" i="1"/>
  <c r="D151" i="1"/>
  <c r="D262" i="1"/>
  <c r="D278" i="1"/>
  <c r="D70" i="1"/>
  <c r="D74" i="1"/>
  <c r="D89" i="1"/>
  <c r="D182" i="1"/>
  <c r="D200" i="1"/>
  <c r="D208" i="1"/>
  <c r="D259" i="1"/>
  <c r="D275" i="1"/>
  <c r="D247" i="1"/>
  <c r="D154" i="1"/>
  <c r="D227" i="1"/>
  <c r="D101" i="1"/>
  <c r="D56" i="1"/>
  <c r="D131" i="1"/>
  <c r="D234" i="1"/>
  <c r="D269" i="1"/>
  <c r="D220" i="1"/>
  <c r="D141" i="1"/>
  <c r="D99" i="1"/>
  <c r="D35" i="1"/>
  <c r="D26" i="1"/>
  <c r="D17" i="1"/>
  <c r="D212" i="1" l="1"/>
  <c r="D274" i="1"/>
  <c r="D34" i="1"/>
  <c r="D219" i="1"/>
  <c r="D258" i="1"/>
  <c r="D193" i="1"/>
  <c r="D172" i="1"/>
  <c r="D268" i="1"/>
  <c r="D231" i="1"/>
  <c r="D230" i="1" s="1"/>
  <c r="D98" i="1"/>
  <c r="D82" i="1" s="1"/>
  <c r="D130" i="1"/>
  <c r="D16" i="1"/>
  <c r="D15" i="1" l="1"/>
  <c r="D311" i="1" s="1"/>
</calcChain>
</file>

<file path=xl/sharedStrings.xml><?xml version="1.0" encoding="utf-8"?>
<sst xmlns="http://schemas.openxmlformats.org/spreadsheetml/2006/main" count="606" uniqueCount="564">
  <si>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</si>
  <si>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</si>
  <si>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</si>
  <si>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</si>
  <si>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</si>
  <si>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</si>
  <si>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</si>
  <si>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</si>
  <si>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</si>
  <si>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</si>
  <si>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</si>
  <si>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</si>
  <si>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</si>
  <si>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</si>
  <si>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</si>
  <si>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</si>
  <si>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</si>
  <si>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</si>
  <si>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</si>
  <si>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</si>
  <si>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</si>
  <si>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</si>
  <si>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</si>
  <si>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</si>
  <si>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</si>
  <si>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</si>
  <si>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</si>
  <si>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</si>
  <si>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</si>
  <si>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</si>
  <si>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</si>
  <si>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</si>
  <si>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</si>
  <si>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</si>
  <si>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</si>
  <si>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</si>
  <si>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</si>
  <si>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</si>
  <si>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</si>
  <si>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</si>
  <si>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</si>
  <si>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</si>
  <si>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</si>
  <si>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</si>
  <si>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</si>
  <si>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</si>
  <si>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</si>
  <si>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</si>
  <si>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</si>
  <si>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</si>
  <si>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</si>
  <si>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</si>
  <si>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</si>
  <si>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</si>
  <si>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</si>
  <si>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</si>
  <si>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</si>
  <si>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</si>
  <si>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</si>
  <si>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</si>
  <si>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</si>
  <si>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</si>
  <si>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</si>
  <si>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</si>
  <si>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</si>
  <si>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</si>
  <si>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</si>
  <si>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</si>
  <si>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</si>
  <si>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</si>
  <si>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</si>
  <si>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</si>
  <si>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</si>
  <si>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</si>
  <si>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</si>
  <si>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</si>
  <si>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</si>
  <si>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</si>
  <si>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</si>
  <si>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</si>
  <si>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</si>
  <si>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</si>
  <si>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</si>
  <si>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</si>
  <si>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</si>
  <si>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</si>
  <si>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</si>
  <si>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</si>
  <si>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</si>
  <si>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</si>
  <si>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</si>
  <si>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</si>
  <si>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</si>
  <si>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</si>
  <si>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</si>
  <si>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</si>
  <si>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</si>
  <si>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</si>
  <si>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</si>
  <si>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</si>
  <si>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</si>
  <si>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</si>
  <si>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</si>
  <si>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</si>
  <si>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</si>
  <si>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</si>
  <si>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</si>
  <si>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</si>
  <si>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</si>
  <si>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</si>
  <si>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</si>
  <si>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</si>
  <si>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</si>
  <si>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</si>
  <si>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</si>
  <si>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</si>
  <si>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</si>
  <si>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</si>
  <si>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</si>
  <si>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</si>
  <si>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</si>
  <si>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</si>
  <si>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</si>
  <si>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</si>
  <si>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</si>
  <si>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</si>
  <si>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</si>
  <si>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</si>
  <si>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</si>
  <si>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</si>
  <si>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</si>
  <si>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</si>
  <si>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</si>
  <si>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</si>
  <si>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</si>
  <si>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</si>
  <si>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</si>
  <si>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</si>
  <si>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</si>
  <si>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</si>
  <si>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</si>
  <si>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</si>
  <si>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</si>
  <si>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</si>
  <si>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</si>
  <si>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</si>
  <si>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</si>
  <si>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</si>
  <si>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</si>
  <si>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</si>
  <si>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</si>
  <si>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</si>
  <si>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</si>
  <si>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</si>
  <si>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</si>
  <si>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</si>
  <si>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</si>
  <si>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</si>
  <si>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</si>
  <si>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</si>
  <si>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</si>
  <si>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</si>
  <si>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</si>
  <si>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</si>
  <si>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</si>
  <si>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</si>
  <si>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</si>
  <si>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</si>
  <si>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</si>
  <si>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</si>
  <si>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</si>
  <si>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</si>
  <si>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</si>
  <si>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</si>
  <si>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</si>
  <si>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</si>
  <si>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</si>
  <si>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</si>
  <si>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</si>
  <si>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</si>
  <si>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</si>
  <si>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</si>
  <si>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</si>
  <si>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</si>
  <si>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</si>
  <si>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</si>
  <si>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</si>
  <si>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</si>
  <si>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</si>
  <si>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</si>
  <si>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</si>
  <si>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</si>
  <si>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</si>
  <si>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</si>
  <si>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</si>
  <si>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</si>
  <si>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</si>
  <si>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</si>
  <si>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</si>
  <si>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</si>
  <si>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</si>
  <si>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</si>
  <si>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</si>
  <si>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</si>
  <si>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</si>
  <si>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</si>
  <si>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</si>
  <si>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</si>
  <si>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</si>
  <si>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</si>
  <si>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</si>
  <si>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</si>
  <si>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</si>
  <si>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</si>
  <si>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</si>
  <si>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</si>
  <si>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</si>
  <si>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</si>
  <si>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</si>
  <si>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</si>
  <si>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</si>
  <si>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</si>
  <si>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</si>
  <si>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</si>
  <si>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</si>
  <si>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</si>
  <si>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</si>
  <si>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</si>
  <si>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</si>
  <si>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</si>
  <si>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</si>
  <si>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</si>
  <si>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</si>
  <si>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</si>
  <si>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</si>
  <si>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</si>
  <si>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</si>
  <si>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</si>
  <si>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</si>
  <si>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</si>
  <si>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</si>
  <si>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</si>
  <si>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</si>
  <si>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</si>
  <si>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</si>
  <si>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</si>
  <si>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</si>
  <si>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</si>
  <si>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</si>
  <si>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</si>
  <si>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</si>
  <si>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</si>
  <si>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</si>
  <si>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</si>
  <si>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</si>
  <si>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</si>
  <si>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</si>
  <si>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</si>
  <si>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</si>
  <si>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</si>
  <si>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</si>
  <si>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</si>
  <si>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</si>
  <si>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</si>
  <si>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</si>
  <si>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</si>
  <si>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</si>
  <si>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</si>
  <si>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</si>
  <si>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</si>
  <si>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</si>
  <si>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</si>
  <si>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</si>
  <si>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</si>
  <si>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</si>
  <si>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</si>
  <si>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</si>
  <si>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</si>
  <si>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</si>
  <si>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</si>
  <si>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</si>
  <si>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</si>
  <si>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</si>
  <si>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</si>
  <si>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</si>
  <si>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</si>
  <si>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</si>
  <si>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</si>
  <si>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</si>
  <si>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</si>
  <si>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</si>
  <si>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</si>
  <si>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</si>
  <si>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</si>
  <si>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</si>
  <si>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</si>
  <si>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</si>
  <si>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</si>
  <si>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</si>
  <si>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</si>
  <si>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</si>
  <si>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</si>
  <si>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</si>
  <si>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</si>
  <si>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</si>
  <si>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</si>
  <si>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</si>
  <si>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</si>
  <si>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</si>
  <si>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</si>
  <si>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</si>
  <si>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</si>
  <si>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</si>
  <si>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</si>
  <si>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</si>
  <si>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</si>
  <si>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</si>
  <si>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</si>
  <si>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</si>
  <si>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</si>
  <si>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</si>
  <si>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</si>
  <si>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</si>
  <si>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</si>
  <si>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</si>
  <si>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</si>
  <si>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</si>
  <si>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</si>
  <si>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</si>
  <si>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</si>
  <si>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03 Д 04 00000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</si>
  <si>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</si>
  <si>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</si>
  <si>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</si>
  <si>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03 Д 04 21230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</si>
  <si>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</si>
  <si>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</si>
  <si>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</si>
  <si>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</si>
  <si>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</si>
  <si>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</si>
  <si>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</si>
  <si>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</si>
  <si>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</si>
  <si>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</si>
  <si>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</si>
  <si>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</si>
  <si>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</si>
  <si>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</si>
  <si>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theme="1"/>
        <rFont val="Times New Roman"/>
        <family val="1"/>
        <charset val="204"/>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</si>
  <si>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</si>
  <si>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</si>
  <si>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</si>
  <si>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</si>
  <si>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</si>
  <si>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</si>
  <si>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</si>
  <si>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</si>
  <si>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</si>
  <si>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</si>
  <si>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</si>
  <si>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</si>
  <si>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</si>
  <si>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</si>
  <si>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</si>
  <si>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</si>
  <si>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</si>
  <si>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</si>
  <si>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</si>
  <si>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</si>
  <si>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</si>
  <si>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</si>
  <si>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</si>
  <si>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</si>
  <si>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</si>
  <si>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</si>
  <si>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</si>
  <si>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</si>
  <si>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</si>
  <si>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</si>
  <si>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</si>
  <si>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</si>
  <si>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</si>
  <si>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</si>
  <si>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</si>
  <si>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</si>
  <si>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</si>
  <si>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</si>
  <si>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</si>
  <si>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</si>
  <si>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</si>
  <si>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</si>
  <si>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</si>
  <si>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</si>
  <si>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</si>
  <si>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</si>
  <si>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</si>
  <si>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</si>
  <si>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</si>
  <si>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</si>
  <si>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</si>
  <si>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</si>
  <si>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</si>
  <si>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</si>
  <si>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</si>
  <si>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</si>
  <si>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</si>
  <si>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</si>
  <si>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1 01 L0200</t>
  </si>
  <si>
    <t>12 2 00 00000</t>
  </si>
  <si>
    <t>12 2 01 00000</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</si>
  <si>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</si>
  <si>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S0280</t>
  </si>
  <si>
    <t>ИТОГО:</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</si>
  <si>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</si>
  <si>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</si>
  <si>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</si>
  <si>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</si>
  <si>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</si>
  <si>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</si>
  <si>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</si>
  <si>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</si>
  <si>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</si>
  <si>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</si>
  <si>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</si>
  <si>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</si>
  <si>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</si>
  <si>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</si>
  <si>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</si>
  <si>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</si>
  <si>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</si>
  <si>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</si>
  <si>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</si>
  <si>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</si>
  <si>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</si>
  <si>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</si>
  <si>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</si>
  <si>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</si>
  <si>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</si>
  <si>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</si>
  <si>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</si>
  <si>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</si>
  <si>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</si>
  <si>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</si>
  <si>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</si>
  <si>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</si>
  <si>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02 1 03 21810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</si>
  <si>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</si>
  <si>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</si>
  <si>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</si>
  <si>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</si>
  <si>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</si>
  <si>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</si>
  <si>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</si>
  <si>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</si>
  <si>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</si>
  <si>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Приложение № 6</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</si>
  <si>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</si>
  <si>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</si>
  <si>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</si>
  <si>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</si>
  <si>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</si>
  <si>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</si>
  <si>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</si>
  <si>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</si>
  <si>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</si>
  <si>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</si>
  <si>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</si>
  <si>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</si>
  <si>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</si>
  <si>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</si>
  <si>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</si>
  <si>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</si>
  <si>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</si>
  <si>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01 9 01 S2700</t>
  </si>
  <si>
    <t>02 Д 01 21460</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</si>
  <si>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</si>
  <si>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</si>
  <si>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</si>
  <si>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</si>
  <si>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10010</t>
  </si>
  <si>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</si>
  <si>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</si>
  <si>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</si>
  <si>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</si>
  <si>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</si>
  <si>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</si>
  <si>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</si>
  <si>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02 Ж 01 21840</t>
  </si>
  <si>
    <t xml:space="preserve">Организация лодочной переправы на период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</si>
  <si>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</si>
  <si>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</si>
  <si>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</si>
  <si>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</si>
  <si>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</si>
  <si>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</si>
  <si>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</si>
  <si>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</si>
  <si>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</si>
  <si>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</si>
  <si>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</si>
  <si>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</si>
  <si>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</si>
  <si>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</si>
  <si>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</si>
  <si>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</si>
  <si>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</si>
  <si>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</si>
  <si>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</si>
  <si>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</si>
  <si>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</si>
  <si>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</si>
  <si>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</si>
  <si>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</si>
  <si>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31 9 00 S1950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</si>
  <si>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</si>
  <si>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</si>
  <si>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</si>
  <si>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</si>
  <si>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</si>
  <si>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R0971</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</si>
  <si>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</si>
  <si>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</si>
  <si>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</si>
  <si>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</si>
  <si>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</si>
  <si>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R5191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</si>
  <si>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</si>
  <si>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</si>
  <si>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</si>
  <si>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</si>
  <si>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</si>
  <si>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</si>
  <si>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</si>
  <si>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</si>
  <si>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</si>
  <si>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</si>
  <si>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</si>
  <si>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</si>
  <si>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</si>
  <si>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31 9 00 00420</t>
  </si>
  <si>
    <t>Средства на доведение заработной платы до средней по Ивановской области по отдельным категориям работников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</si>
  <si>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</si>
  <si>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</si>
  <si>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</si>
  <si>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</si>
  <si>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</si>
  <si>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</si>
  <si>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</si>
  <si>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</si>
  <si>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</si>
  <si>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</si>
  <si>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</si>
  <si>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</si>
  <si>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</si>
  <si>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</si>
  <si>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</si>
  <si>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31 9 00 81950</t>
  </si>
  <si>
    <t>31 9 00 L0971</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</si>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</sst>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9">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0" fontId="2" fillId="2" borderId="1" xfId="0" applyFont="1" applyFill="1" applyBorder="1" applyAlignment="1">
      <alignment horizontal="center" vertical="center"/>
    </xf>
    <xf numFmtId="0" fontId="2" fillId="0" borderId="0" xfId="0" applyFont="1" applyFill="1" applyAlignment="1">
      <alignment horizontal="right"/>
    </xf>
    <xf numFmtId="0" fontId="1" fillId="0" borderId="1" xfId="0" applyFont="1" applyFill="1" applyBorder="1"/>
    <xf numFmtId="0" fontId="7" fillId="0" borderId="1" xfId="0" applyFont="1" applyFill="1" applyBorder="1" applyAlignment="1">
      <alignment horizontal="justify" vertical="top"/>
    </xf>
    <xf numFmtId="0" fontId="7" fillId="0" borderId="1" xfId="0" applyFont="1" applyFill="1" applyBorder="1" applyAlignment="1">
      <alignment horizontal="center" vertical="center"/>
    </xf>
    <xf numFmtId="0" fontId="8" fillId="0" borderId="1" xfId="0" applyFont="1" applyFill="1" applyBorder="1" applyAlignment="1">
      <alignment horizontal="justify" vertical="top"/>
    </xf>
    <xf numFmtId="0" fontId="8" fillId="0" borderId="1" xfId="0" applyFont="1" applyFill="1" applyBorder="1" applyAlignment="1">
      <alignment horizontal="center" vertical="center"/>
    </xf>
    <xf numFmtId="0" fontId="9" fillId="0" borderId="1" xfId="0" applyFont="1" applyFill="1" applyBorder="1" applyAlignment="1">
      <alignment horizontal="justify" vertical="top"/>
    </xf>
    <xf numFmtId="0" fontId="9" fillId="0" borderId="1" xfId="0" applyFont="1" applyFill="1" applyBorder="1" applyAlignment="1">
      <alignment horizontal="center" vertical="center"/>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7" fillId="0" borderId="1" xfId="0" applyFont="1" applyFill="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9" fillId="0" borderId="1" xfId="0" applyFont="1" applyBorder="1" applyAlignment="1">
      <alignment horizontal="justify" vertical="top"/>
    </xf>
    <xf numFmtId="0" fontId="7" fillId="0" borderId="1" xfId="0" applyFont="1" applyBorder="1" applyAlignment="1">
      <alignment horizontal="justify" vertical="top" wrapText="1"/>
    </xf>
    <xf numFmtId="0" fontId="9" fillId="0" borderId="1" xfId="0" applyFont="1" applyBorder="1" applyAlignment="1">
      <alignment horizontal="center" vertical="center"/>
    </xf>
    <xf numFmtId="0" fontId="8" fillId="0" borderId="1" xfId="0" applyFont="1" applyFill="1" applyBorder="1" applyAlignment="1">
      <alignment horizontal="justify" vertical="top" wrapText="1"/>
    </xf>
    <xf numFmtId="0" fontId="8" fillId="0" borderId="1" xfId="0" applyFont="1" applyBorder="1" applyAlignment="1">
      <alignment vertical="top"/>
    </xf>
    <xf numFmtId="0" fontId="7" fillId="0" borderId="1" xfId="0" applyNumberFormat="1" applyFont="1" applyBorder="1" applyAlignment="1">
      <alignment horizontal="justify" vertical="top" wrapText="1"/>
    </xf>
    <xf numFmtId="0" fontId="7" fillId="0" borderId="1" xfId="0" applyFont="1" applyBorder="1" applyAlignment="1">
      <alignment horizontal="center"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9" fillId="0" borderId="1" xfId="0" applyNumberFormat="1" applyFont="1" applyFill="1" applyBorder="1" applyAlignment="1">
      <alignment horizontal="justify"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 fontId="2" fillId="0" borderId="1"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4" fontId="1" fillId="0"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2" fillId="2" borderId="1" xfId="0" applyFont="1" applyFill="1" applyBorder="1" applyAlignment="1">
      <alignment horizontal="justify" vertical="top"/>
    </xf>
    <xf numFmtId="0" fontId="9" fillId="2" borderId="1" xfId="0" applyFont="1" applyFill="1" applyBorder="1" applyAlignment="1">
      <alignment horizontal="justify" vertical="top" wrapText="1"/>
    </xf>
    <xf numFmtId="0" fontId="7" fillId="2" borderId="1" xfId="0" applyFont="1" applyFill="1" applyBorder="1" applyAlignment="1">
      <alignment horizontal="justify" vertical="top"/>
    </xf>
    <xf numFmtId="0" fontId="2" fillId="0" borderId="1" xfId="0" applyFont="1" applyBorder="1" applyAlignment="1">
      <alignment horizontal="justify" vertical="top" wrapText="1"/>
    </xf>
    <xf numFmtId="0" fontId="7" fillId="2"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1" xfId="0" applyFont="1" applyBorder="1" applyAlignment="1">
      <alignment horizontal="justify" vertical="top"/>
    </xf>
    <xf numFmtId="0" fontId="2" fillId="2" borderId="1" xfId="0" applyFont="1" applyFill="1" applyBorder="1" applyAlignment="1">
      <alignment horizontal="justify"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justify" vertical="top"/>
    </xf>
    <xf numFmtId="49" fontId="9"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1" xfId="0" applyFont="1" applyBorder="1" applyAlignment="1">
      <alignment horizontal="justify" wrapText="1"/>
    </xf>
    <xf numFmtId="4" fontId="1" fillId="2" borderId="1" xfId="0" applyNumberFormat="1" applyFont="1" applyFill="1" applyBorder="1" applyAlignment="1">
      <alignment horizontal="center" vertical="center"/>
    </xf>
    <xf numFmtId="0" fontId="2" fillId="0" borderId="0" xfId="0" applyFont="1" applyFill="1" applyAlignment="1">
      <alignment horizontal="right" vertical="center"/>
    </xf>
    <xf numFmtId="4" fontId="2" fillId="0" borderId="0" xfId="0" applyNumberFormat="1" applyFont="1" applyFill="1"/>
    <xf numFmtId="0" fontId="2" fillId="0" borderId="0" xfId="0" applyFont="1" applyFill="1" applyAlignment="1">
      <alignment horizontal="right"/>
    </xf>
    <xf numFmtId="0" fontId="11" fillId="0" borderId="0" xfId="0" applyFont="1" applyFill="1" applyAlignment="1">
      <alignment horizontal="right" wrapText="1"/>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2"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9"/>
  <sheetViews>
    <sheetView tabSelected="1" zoomScale="90" zoomScaleNormal="90" workbookViewId="0">
      <selection activeCell="A15" sqref="A15"/>
    </sheetView>
  </sheetViews>
  <sheetFormatPr defaultRowHeight="18.75" x14ac:dyDescent="0.3"/>
  <cols>
    <col min="1" max="1" width="62.5703125" style="1" customWidth="1"/>
    <col min="2" max="2" width="18.7109375" style="1" customWidth="1"/>
    <col min="3" max="3" width="8.85546875" style="2" customWidth="1"/>
    <col min="4" max="4" width="21.7109375" style="39" customWidth="1"/>
    <col min="5" max="5" width="20.85546875" style="1" customWidth="1"/>
    <col min="6" max="16384" width="9.140625" style="1"/>
  </cols>
  <sheetData>
    <row r="1" spans="1:4" x14ac:dyDescent="0.3">
      <c r="B1" s="63" t="s">
        <v>456</v>
      </c>
      <c r="C1" s="63"/>
      <c r="D1" s="63"/>
    </row>
    <row r="2" spans="1:4" x14ac:dyDescent="0.3">
      <c r="B2" s="63" t="s">
        <v>158</v>
      </c>
      <c r="C2" s="63"/>
      <c r="D2" s="63"/>
    </row>
    <row r="3" spans="1:4" x14ac:dyDescent="0.3">
      <c r="B3" s="63" t="s">
        <v>159</v>
      </c>
      <c r="C3" s="63"/>
      <c r="D3" s="63"/>
    </row>
    <row r="4" spans="1:4" x14ac:dyDescent="0.3">
      <c r="B4" s="61" t="s">
        <v>160</v>
      </c>
      <c r="C4" s="61"/>
      <c r="D4" s="61"/>
    </row>
    <row r="5" spans="1:4" x14ac:dyDescent="0.3">
      <c r="B5" s="61" t="s">
        <v>161</v>
      </c>
      <c r="C5" s="61"/>
      <c r="D5" s="61"/>
    </row>
    <row r="6" spans="1:4" x14ac:dyDescent="0.3">
      <c r="B6" s="61" t="s">
        <v>457</v>
      </c>
      <c r="C6" s="61"/>
      <c r="D6" s="61"/>
    </row>
    <row r="7" spans="1:4" x14ac:dyDescent="0.3">
      <c r="B7" s="61" t="s">
        <v>458</v>
      </c>
      <c r="C7" s="61"/>
      <c r="D7" s="61"/>
    </row>
    <row r="8" spans="1:4" ht="18.75" customHeight="1" x14ac:dyDescent="0.3">
      <c r="B8" s="62" t="s">
        <v>563</v>
      </c>
      <c r="C8" s="62"/>
      <c r="D8" s="62"/>
    </row>
    <row r="9" spans="1:4" x14ac:dyDescent="0.3">
      <c r="B9" s="12"/>
      <c r="C9" s="59"/>
    </row>
    <row r="10" spans="1:4" ht="125.25" customHeight="1" x14ac:dyDescent="0.3">
      <c r="A10" s="66" t="s">
        <v>550</v>
      </c>
      <c r="B10" s="66"/>
      <c r="C10" s="66"/>
      <c r="D10" s="66"/>
    </row>
    <row r="11" spans="1:4" ht="22.5" customHeight="1" x14ac:dyDescent="0.3">
      <c r="A11" s="67"/>
      <c r="B11" s="67"/>
      <c r="C11" s="67"/>
      <c r="D11" s="67"/>
    </row>
    <row r="12" spans="1:4" ht="18.75" customHeight="1" x14ac:dyDescent="0.3">
      <c r="A12" s="64" t="s">
        <v>155</v>
      </c>
      <c r="B12" s="64" t="s">
        <v>156</v>
      </c>
      <c r="C12" s="65" t="s">
        <v>157</v>
      </c>
      <c r="D12" s="68" t="s">
        <v>542</v>
      </c>
    </row>
    <row r="13" spans="1:4" ht="42" customHeight="1" x14ac:dyDescent="0.3">
      <c r="A13" s="64"/>
      <c r="B13" s="64"/>
      <c r="C13" s="65"/>
      <c r="D13" s="68"/>
    </row>
    <row r="14" spans="1:4" x14ac:dyDescent="0.3">
      <c r="A14" s="6">
        <v>1</v>
      </c>
      <c r="B14" s="6">
        <v>2</v>
      </c>
      <c r="C14" s="6">
        <v>3</v>
      </c>
      <c r="D14" s="6">
        <v>4</v>
      </c>
    </row>
    <row r="15" spans="1:4" s="8" customFormat="1" ht="69" customHeight="1" x14ac:dyDescent="0.3">
      <c r="A15" s="14" t="s">
        <v>211</v>
      </c>
      <c r="B15" s="15" t="s">
        <v>0</v>
      </c>
      <c r="C15" s="7"/>
      <c r="D15" s="58">
        <f>D16+D34+D49+D56+D64+D70+D74+D79</f>
        <v>190570950.32999998</v>
      </c>
    </row>
    <row r="16" spans="1:4" s="8" customFormat="1" ht="112.5" x14ac:dyDescent="0.3">
      <c r="A16" s="14" t="s">
        <v>212</v>
      </c>
      <c r="B16" s="15" t="s">
        <v>1</v>
      </c>
      <c r="C16" s="7"/>
      <c r="D16" s="58">
        <f>D17+D26+D29</f>
        <v>71044123</v>
      </c>
    </row>
    <row r="17" spans="1:5" s="3" customFormat="1" ht="54" customHeight="1" x14ac:dyDescent="0.3">
      <c r="A17" s="16" t="s">
        <v>213</v>
      </c>
      <c r="B17" s="17" t="s">
        <v>2</v>
      </c>
      <c r="C17" s="5"/>
      <c r="D17" s="50">
        <f>SUM(D18:D25)</f>
        <v>68428951.030000001</v>
      </c>
    </row>
    <row r="18" spans="1:5" ht="168.75" x14ac:dyDescent="0.3">
      <c r="A18" s="18" t="s">
        <v>214</v>
      </c>
      <c r="B18" s="19" t="s">
        <v>3</v>
      </c>
      <c r="C18" s="4">
        <v>100</v>
      </c>
      <c r="D18" s="41">
        <f>2843679.16+858923.37-11022.53</f>
        <v>3691580.0000000005</v>
      </c>
    </row>
    <row r="19" spans="1:5" ht="127.5" customHeight="1" x14ac:dyDescent="0.3">
      <c r="A19" s="20" t="s">
        <v>215</v>
      </c>
      <c r="B19" s="19" t="s">
        <v>3</v>
      </c>
      <c r="C19" s="4">
        <v>200</v>
      </c>
      <c r="D19" s="41">
        <f>4249100+11022.53+65000</f>
        <v>4325122.53</v>
      </c>
    </row>
    <row r="20" spans="1:5" ht="131.25" x14ac:dyDescent="0.3">
      <c r="A20" s="18" t="s">
        <v>216</v>
      </c>
      <c r="B20" s="19" t="s">
        <v>3</v>
      </c>
      <c r="C20" s="4">
        <v>600</v>
      </c>
      <c r="D20" s="41">
        <v>24267052.5</v>
      </c>
    </row>
    <row r="21" spans="1:5" ht="106.5" customHeight="1" x14ac:dyDescent="0.3">
      <c r="A21" s="18" t="s">
        <v>165</v>
      </c>
      <c r="B21" s="19" t="s">
        <v>3</v>
      </c>
      <c r="C21" s="4">
        <v>800</v>
      </c>
      <c r="D21" s="41">
        <f>84000+9000-65000</f>
        <v>28000</v>
      </c>
    </row>
    <row r="22" spans="1:5" ht="111" customHeight="1" x14ac:dyDescent="0.3">
      <c r="A22" s="18" t="s">
        <v>279</v>
      </c>
      <c r="B22" s="19" t="s">
        <v>4</v>
      </c>
      <c r="C22" s="4">
        <v>600</v>
      </c>
      <c r="D22" s="41">
        <v>30000</v>
      </c>
    </row>
    <row r="23" spans="1:5" ht="318.75" x14ac:dyDescent="0.3">
      <c r="A23" s="32" t="s">
        <v>463</v>
      </c>
      <c r="B23" s="19" t="s">
        <v>5</v>
      </c>
      <c r="C23" s="4">
        <v>100</v>
      </c>
      <c r="D23" s="41">
        <v>4052928</v>
      </c>
    </row>
    <row r="24" spans="1:5" ht="262.5" x14ac:dyDescent="0.3">
      <c r="A24" s="32" t="s">
        <v>464</v>
      </c>
      <c r="B24" s="19" t="s">
        <v>5</v>
      </c>
      <c r="C24" s="4">
        <v>200</v>
      </c>
      <c r="D24" s="41">
        <v>17490</v>
      </c>
      <c r="E24" s="60"/>
    </row>
    <row r="25" spans="1:5" ht="265.5" customHeight="1" x14ac:dyDescent="0.3">
      <c r="A25" s="32" t="s">
        <v>465</v>
      </c>
      <c r="B25" s="19" t="s">
        <v>5</v>
      </c>
      <c r="C25" s="4">
        <v>600</v>
      </c>
      <c r="D25" s="41">
        <v>32016778</v>
      </c>
    </row>
    <row r="26" spans="1:5" s="3" customFormat="1" ht="57" customHeight="1" x14ac:dyDescent="0.3">
      <c r="A26" s="16" t="s">
        <v>6</v>
      </c>
      <c r="B26" s="17" t="s">
        <v>200</v>
      </c>
      <c r="C26" s="5"/>
      <c r="D26" s="50">
        <f>SUM(D27:D28)</f>
        <v>572500</v>
      </c>
    </row>
    <row r="27" spans="1:5" ht="109.5" customHeight="1" x14ac:dyDescent="0.3">
      <c r="A27" s="18" t="s">
        <v>182</v>
      </c>
      <c r="B27" s="19" t="s">
        <v>7</v>
      </c>
      <c r="C27" s="4">
        <v>200</v>
      </c>
      <c r="D27" s="41">
        <f>147500-18400</f>
        <v>129100</v>
      </c>
    </row>
    <row r="28" spans="1:5" ht="106.5" customHeight="1" x14ac:dyDescent="0.3">
      <c r="A28" s="18" t="s">
        <v>173</v>
      </c>
      <c r="B28" s="19" t="s">
        <v>7</v>
      </c>
      <c r="C28" s="4">
        <v>600</v>
      </c>
      <c r="D28" s="41">
        <f>425000+18400</f>
        <v>443400</v>
      </c>
    </row>
    <row r="29" spans="1:5" s="3" customFormat="1" ht="68.25" customHeight="1" x14ac:dyDescent="0.3">
      <c r="A29" s="16" t="s">
        <v>217</v>
      </c>
      <c r="B29" s="17" t="s">
        <v>8</v>
      </c>
      <c r="C29" s="5"/>
      <c r="D29" s="50">
        <f>SUM(D30:D33)</f>
        <v>2042671.97</v>
      </c>
    </row>
    <row r="30" spans="1:5" s="3" customFormat="1" ht="156.75" customHeight="1" x14ac:dyDescent="0.3">
      <c r="A30" s="18" t="s">
        <v>529</v>
      </c>
      <c r="B30" s="19" t="s">
        <v>528</v>
      </c>
      <c r="C30" s="4">
        <v>200</v>
      </c>
      <c r="D30" s="41">
        <v>34714</v>
      </c>
    </row>
    <row r="31" spans="1:5" ht="225" x14ac:dyDescent="0.3">
      <c r="A31" s="32" t="s">
        <v>201</v>
      </c>
      <c r="B31" s="19" t="s">
        <v>9</v>
      </c>
      <c r="C31" s="4">
        <v>200</v>
      </c>
      <c r="D31" s="41">
        <v>40201</v>
      </c>
    </row>
    <row r="32" spans="1:5" ht="225" x14ac:dyDescent="0.3">
      <c r="A32" s="32" t="s">
        <v>202</v>
      </c>
      <c r="B32" s="19" t="s">
        <v>9</v>
      </c>
      <c r="C32" s="4">
        <v>600</v>
      </c>
      <c r="D32" s="41">
        <v>886192</v>
      </c>
    </row>
    <row r="33" spans="1:5" ht="169.5" customHeight="1" x14ac:dyDescent="0.3">
      <c r="A33" s="32" t="s">
        <v>218</v>
      </c>
      <c r="B33" s="19" t="s">
        <v>10</v>
      </c>
      <c r="C33" s="4">
        <v>300</v>
      </c>
      <c r="D33" s="41">
        <v>1081564.97</v>
      </c>
    </row>
    <row r="34" spans="1:5" s="8" customFormat="1" ht="105.75" customHeight="1" x14ac:dyDescent="0.3">
      <c r="A34" s="14" t="s">
        <v>219</v>
      </c>
      <c r="B34" s="15" t="s">
        <v>11</v>
      </c>
      <c r="C34" s="7"/>
      <c r="D34" s="58">
        <f>D35+D43</f>
        <v>102045758.94</v>
      </c>
    </row>
    <row r="35" spans="1:5" s="3" customFormat="1" ht="48" customHeight="1" x14ac:dyDescent="0.3">
      <c r="A35" s="16" t="s">
        <v>220</v>
      </c>
      <c r="B35" s="17" t="s">
        <v>12</v>
      </c>
      <c r="C35" s="5"/>
      <c r="D35" s="50">
        <f>SUM(D36:D42)</f>
        <v>98269979.019999996</v>
      </c>
    </row>
    <row r="36" spans="1:5" ht="187.5" x14ac:dyDescent="0.3">
      <c r="A36" s="18" t="s">
        <v>221</v>
      </c>
      <c r="B36" s="19" t="s">
        <v>13</v>
      </c>
      <c r="C36" s="4">
        <v>100</v>
      </c>
      <c r="D36" s="41">
        <f>3657708.13+1104418.41-544231.54</f>
        <v>4217895</v>
      </c>
    </row>
    <row r="37" spans="1:5" ht="145.5" customHeight="1" x14ac:dyDescent="0.3">
      <c r="A37" s="18" t="s">
        <v>222</v>
      </c>
      <c r="B37" s="19" t="s">
        <v>13</v>
      </c>
      <c r="C37" s="4">
        <v>200</v>
      </c>
      <c r="D37" s="41">
        <f>10068738+786331.54</f>
        <v>10855069.539999999</v>
      </c>
    </row>
    <row r="38" spans="1:5" ht="150" x14ac:dyDescent="0.3">
      <c r="A38" s="18" t="s">
        <v>174</v>
      </c>
      <c r="B38" s="19" t="s">
        <v>13</v>
      </c>
      <c r="C38" s="4">
        <v>600</v>
      </c>
      <c r="D38" s="41">
        <f>8000605.48+1194000</f>
        <v>9194605.4800000004</v>
      </c>
    </row>
    <row r="39" spans="1:5" ht="123" customHeight="1" x14ac:dyDescent="0.3">
      <c r="A39" s="18" t="s">
        <v>223</v>
      </c>
      <c r="B39" s="19" t="s">
        <v>13</v>
      </c>
      <c r="C39" s="4">
        <v>800</v>
      </c>
      <c r="D39" s="41">
        <f>486500+101000-242100</f>
        <v>345400</v>
      </c>
    </row>
    <row r="40" spans="1:5" ht="322.5" customHeight="1" x14ac:dyDescent="0.3">
      <c r="A40" s="32" t="s">
        <v>466</v>
      </c>
      <c r="B40" s="19" t="s">
        <v>14</v>
      </c>
      <c r="C40" s="4">
        <v>100</v>
      </c>
      <c r="D40" s="41">
        <v>35654747</v>
      </c>
    </row>
    <row r="41" spans="1:5" ht="261" customHeight="1" x14ac:dyDescent="0.3">
      <c r="A41" s="32" t="s">
        <v>468</v>
      </c>
      <c r="B41" s="19" t="s">
        <v>14</v>
      </c>
      <c r="C41" s="4">
        <v>200</v>
      </c>
      <c r="D41" s="41">
        <v>707970</v>
      </c>
      <c r="E41" s="60"/>
    </row>
    <row r="42" spans="1:5" ht="260.25" customHeight="1" x14ac:dyDescent="0.3">
      <c r="A42" s="32" t="s">
        <v>467</v>
      </c>
      <c r="B42" s="19" t="s">
        <v>14</v>
      </c>
      <c r="C42" s="4">
        <v>600</v>
      </c>
      <c r="D42" s="41">
        <v>37294292</v>
      </c>
    </row>
    <row r="43" spans="1:5" s="3" customFormat="1" ht="53.25" customHeight="1" x14ac:dyDescent="0.3">
      <c r="A43" s="16" t="s">
        <v>459</v>
      </c>
      <c r="B43" s="17" t="s">
        <v>15</v>
      </c>
      <c r="C43" s="5"/>
      <c r="D43" s="50">
        <f>SUM(D44:D48)</f>
        <v>3775779.92</v>
      </c>
    </row>
    <row r="44" spans="1:5" ht="93.75" x14ac:dyDescent="0.3">
      <c r="A44" s="18" t="s">
        <v>175</v>
      </c>
      <c r="B44" s="19" t="s">
        <v>16</v>
      </c>
      <c r="C44" s="4">
        <v>600</v>
      </c>
      <c r="D44" s="41">
        <v>2266892.75</v>
      </c>
    </row>
    <row r="45" spans="1:5" ht="105.75" customHeight="1" x14ac:dyDescent="0.3">
      <c r="A45" s="18" t="s">
        <v>183</v>
      </c>
      <c r="B45" s="19" t="s">
        <v>17</v>
      </c>
      <c r="C45" s="4">
        <v>200</v>
      </c>
      <c r="D45" s="41">
        <f>527500-56600</f>
        <v>470900</v>
      </c>
    </row>
    <row r="46" spans="1:5" ht="102.75" customHeight="1" x14ac:dyDescent="0.3">
      <c r="A46" s="18" t="s">
        <v>176</v>
      </c>
      <c r="B46" s="19" t="s">
        <v>17</v>
      </c>
      <c r="C46" s="4">
        <v>600</v>
      </c>
      <c r="D46" s="41">
        <f>400000+56600-151600</f>
        <v>305000</v>
      </c>
    </row>
    <row r="47" spans="1:5" ht="109.5" customHeight="1" x14ac:dyDescent="0.3">
      <c r="A47" s="21" t="s">
        <v>460</v>
      </c>
      <c r="B47" s="19" t="s">
        <v>455</v>
      </c>
      <c r="C47" s="4">
        <v>200</v>
      </c>
      <c r="D47" s="41">
        <v>291137</v>
      </c>
    </row>
    <row r="48" spans="1:5" ht="109.5" customHeight="1" x14ac:dyDescent="0.3">
      <c r="A48" s="21" t="s">
        <v>461</v>
      </c>
      <c r="B48" s="19" t="s">
        <v>455</v>
      </c>
      <c r="C48" s="4">
        <v>600</v>
      </c>
      <c r="D48" s="41">
        <v>441850.17</v>
      </c>
    </row>
    <row r="49" spans="1:4" ht="46.5" customHeight="1" x14ac:dyDescent="0.3">
      <c r="A49" s="14" t="s">
        <v>19</v>
      </c>
      <c r="B49" s="15" t="s">
        <v>18</v>
      </c>
      <c r="C49" s="7"/>
      <c r="D49" s="58">
        <f>D50+D54</f>
        <v>10228297.539999999</v>
      </c>
    </row>
    <row r="50" spans="1:4" ht="54" customHeight="1" x14ac:dyDescent="0.3">
      <c r="A50" s="16" t="s">
        <v>21</v>
      </c>
      <c r="B50" s="17" t="s">
        <v>20</v>
      </c>
      <c r="C50" s="5"/>
      <c r="D50" s="50">
        <f>SUM(D51:D53)</f>
        <v>10076697.539999999</v>
      </c>
    </row>
    <row r="51" spans="1:4" ht="89.25" customHeight="1" x14ac:dyDescent="0.3">
      <c r="A51" s="18" t="s">
        <v>177</v>
      </c>
      <c r="B51" s="19" t="s">
        <v>22</v>
      </c>
      <c r="C51" s="4">
        <v>600</v>
      </c>
      <c r="D51" s="41">
        <f>7389054.99+135220</f>
        <v>7524274.9900000002</v>
      </c>
    </row>
    <row r="52" spans="1:4" ht="165.75" customHeight="1" x14ac:dyDescent="0.3">
      <c r="A52" s="32" t="s">
        <v>559</v>
      </c>
      <c r="B52" s="33" t="s">
        <v>554</v>
      </c>
      <c r="C52" s="11">
        <v>600</v>
      </c>
      <c r="D52" s="41">
        <v>221621.88</v>
      </c>
    </row>
    <row r="53" spans="1:4" ht="163.5" customHeight="1" x14ac:dyDescent="0.3">
      <c r="A53" s="32" t="s">
        <v>559</v>
      </c>
      <c r="B53" s="33" t="s">
        <v>553</v>
      </c>
      <c r="C53" s="4">
        <v>600</v>
      </c>
      <c r="D53" s="41">
        <f>2466020.67-135220</f>
        <v>2330800.67</v>
      </c>
    </row>
    <row r="54" spans="1:4" ht="37.5" x14ac:dyDescent="0.3">
      <c r="A54" s="16" t="s">
        <v>537</v>
      </c>
      <c r="B54" s="17" t="s">
        <v>538</v>
      </c>
      <c r="C54" s="5"/>
      <c r="D54" s="50">
        <f>D55</f>
        <v>151600</v>
      </c>
    </row>
    <row r="55" spans="1:4" ht="112.5" x14ac:dyDescent="0.3">
      <c r="A55" s="32" t="s">
        <v>544</v>
      </c>
      <c r="B55" s="19" t="s">
        <v>539</v>
      </c>
      <c r="C55" s="4">
        <v>600</v>
      </c>
      <c r="D55" s="41">
        <v>151600</v>
      </c>
    </row>
    <row r="56" spans="1:4" s="8" customFormat="1" ht="48" customHeight="1" x14ac:dyDescent="0.3">
      <c r="A56" s="14" t="s">
        <v>24</v>
      </c>
      <c r="B56" s="15" t="s">
        <v>23</v>
      </c>
      <c r="C56" s="7"/>
      <c r="D56" s="58">
        <f>D57+D62</f>
        <v>756400</v>
      </c>
    </row>
    <row r="57" spans="1:4" s="3" customFormat="1" ht="51.75" customHeight="1" x14ac:dyDescent="0.3">
      <c r="A57" s="16" t="s">
        <v>208</v>
      </c>
      <c r="B57" s="17" t="s">
        <v>25</v>
      </c>
      <c r="C57" s="5"/>
      <c r="D57" s="50">
        <f>SUM(D58:D61)</f>
        <v>710200</v>
      </c>
    </row>
    <row r="58" spans="1:4" ht="94.5" customHeight="1" x14ac:dyDescent="0.3">
      <c r="A58" s="18" t="s">
        <v>224</v>
      </c>
      <c r="B58" s="19" t="s">
        <v>27</v>
      </c>
      <c r="C58" s="4">
        <v>200</v>
      </c>
      <c r="D58" s="41">
        <v>22100</v>
      </c>
    </row>
    <row r="59" spans="1:4" ht="103.5" customHeight="1" x14ac:dyDescent="0.3">
      <c r="A59" s="18" t="s">
        <v>462</v>
      </c>
      <c r="B59" s="19" t="s">
        <v>26</v>
      </c>
      <c r="C59" s="4">
        <v>600</v>
      </c>
      <c r="D59" s="41">
        <v>203000</v>
      </c>
    </row>
    <row r="60" spans="1:4" s="8" customFormat="1" ht="112.5" x14ac:dyDescent="0.3">
      <c r="A60" s="32" t="s">
        <v>225</v>
      </c>
      <c r="B60" s="19" t="s">
        <v>28</v>
      </c>
      <c r="C60" s="4">
        <v>200</v>
      </c>
      <c r="D60" s="41">
        <v>194040</v>
      </c>
    </row>
    <row r="61" spans="1:4" s="3" customFormat="1" ht="112.5" x14ac:dyDescent="0.3">
      <c r="A61" s="32" t="s">
        <v>226</v>
      </c>
      <c r="B61" s="19" t="s">
        <v>28</v>
      </c>
      <c r="C61" s="4">
        <v>600</v>
      </c>
      <c r="D61" s="41">
        <v>291060</v>
      </c>
    </row>
    <row r="62" spans="1:4" ht="50.25" customHeight="1" x14ac:dyDescent="0.3">
      <c r="A62" s="16" t="s">
        <v>203</v>
      </c>
      <c r="B62" s="17" t="s">
        <v>29</v>
      </c>
      <c r="C62" s="5"/>
      <c r="D62" s="50">
        <f>D63</f>
        <v>46200</v>
      </c>
    </row>
    <row r="63" spans="1:4" ht="131.25" x14ac:dyDescent="0.3">
      <c r="A63" s="32" t="s">
        <v>204</v>
      </c>
      <c r="B63" s="19" t="s">
        <v>30</v>
      </c>
      <c r="C63" s="4">
        <v>200</v>
      </c>
      <c r="D63" s="41">
        <v>46200</v>
      </c>
    </row>
    <row r="64" spans="1:4" ht="31.5" customHeight="1" x14ac:dyDescent="0.3">
      <c r="A64" s="14" t="s">
        <v>227</v>
      </c>
      <c r="B64" s="15" t="s">
        <v>31</v>
      </c>
      <c r="C64" s="7"/>
      <c r="D64" s="58">
        <f>D65</f>
        <v>155000</v>
      </c>
    </row>
    <row r="65" spans="1:4" ht="45" customHeight="1" x14ac:dyDescent="0.3">
      <c r="A65" s="16" t="s">
        <v>228</v>
      </c>
      <c r="B65" s="17" t="s">
        <v>32</v>
      </c>
      <c r="C65" s="5"/>
      <c r="D65" s="50">
        <f>SUM(D66:D69)</f>
        <v>155000</v>
      </c>
    </row>
    <row r="66" spans="1:4" s="3" customFormat="1" ht="146.25" customHeight="1" x14ac:dyDescent="0.3">
      <c r="A66" s="18" t="s">
        <v>229</v>
      </c>
      <c r="B66" s="19" t="s">
        <v>33</v>
      </c>
      <c r="C66" s="4">
        <v>200</v>
      </c>
      <c r="D66" s="41">
        <v>20000</v>
      </c>
    </row>
    <row r="67" spans="1:4" ht="146.25" customHeight="1" x14ac:dyDescent="0.3">
      <c r="A67" s="18" t="s">
        <v>230</v>
      </c>
      <c r="B67" s="19" t="s">
        <v>33</v>
      </c>
      <c r="C67" s="4">
        <v>600</v>
      </c>
      <c r="D67" s="41">
        <v>75000</v>
      </c>
    </row>
    <row r="68" spans="1:4" s="8" customFormat="1" ht="124.5" customHeight="1" x14ac:dyDescent="0.3">
      <c r="A68" s="32" t="s">
        <v>231</v>
      </c>
      <c r="B68" s="33" t="s">
        <v>34</v>
      </c>
      <c r="C68" s="11">
        <v>200</v>
      </c>
      <c r="D68" s="41">
        <f>8000+30000</f>
        <v>38000</v>
      </c>
    </row>
    <row r="69" spans="1:4" s="8" customFormat="1" ht="124.5" customHeight="1" x14ac:dyDescent="0.3">
      <c r="A69" s="32" t="s">
        <v>439</v>
      </c>
      <c r="B69" s="33" t="s">
        <v>34</v>
      </c>
      <c r="C69" s="11">
        <v>600</v>
      </c>
      <c r="D69" s="41">
        <v>22000</v>
      </c>
    </row>
    <row r="70" spans="1:4" s="3" customFormat="1" ht="49.5" customHeight="1" x14ac:dyDescent="0.3">
      <c r="A70" s="22" t="s">
        <v>36</v>
      </c>
      <c r="B70" s="15" t="s">
        <v>35</v>
      </c>
      <c r="C70" s="7"/>
      <c r="D70" s="58">
        <f>D71</f>
        <v>50000</v>
      </c>
    </row>
    <row r="71" spans="1:4" ht="53.25" customHeight="1" x14ac:dyDescent="0.3">
      <c r="A71" s="16" t="s">
        <v>38</v>
      </c>
      <c r="B71" s="17" t="s">
        <v>37</v>
      </c>
      <c r="C71" s="5"/>
      <c r="D71" s="50">
        <f>SUM(D72:D73)</f>
        <v>50000</v>
      </c>
    </row>
    <row r="72" spans="1:4" ht="144" customHeight="1" x14ac:dyDescent="0.3">
      <c r="A72" s="18" t="s">
        <v>184</v>
      </c>
      <c r="B72" s="19" t="s">
        <v>39</v>
      </c>
      <c r="C72" s="4">
        <v>200</v>
      </c>
      <c r="D72" s="41">
        <v>30000</v>
      </c>
    </row>
    <row r="73" spans="1:4" ht="144" customHeight="1" x14ac:dyDescent="0.3">
      <c r="A73" s="18" t="s">
        <v>179</v>
      </c>
      <c r="B73" s="19" t="s">
        <v>39</v>
      </c>
      <c r="C73" s="4">
        <v>600</v>
      </c>
      <c r="D73" s="41">
        <v>20000</v>
      </c>
    </row>
    <row r="74" spans="1:4" ht="84.75" customHeight="1" x14ac:dyDescent="0.3">
      <c r="A74" s="14" t="s">
        <v>232</v>
      </c>
      <c r="B74" s="15" t="s">
        <v>40</v>
      </c>
      <c r="C74" s="7"/>
      <c r="D74" s="58">
        <f>D75</f>
        <v>6211890.8499999996</v>
      </c>
    </row>
    <row r="75" spans="1:4" s="8" customFormat="1" ht="82.5" customHeight="1" x14ac:dyDescent="0.3">
      <c r="A75" s="16" t="s">
        <v>454</v>
      </c>
      <c r="B75" s="17" t="s">
        <v>41</v>
      </c>
      <c r="C75" s="5"/>
      <c r="D75" s="50">
        <f>SUM(D76:D78)</f>
        <v>6211890.8499999996</v>
      </c>
    </row>
    <row r="76" spans="1:4" s="3" customFormat="1" ht="131.25" x14ac:dyDescent="0.3">
      <c r="A76" s="18" t="s">
        <v>166</v>
      </c>
      <c r="B76" s="19" t="s">
        <v>42</v>
      </c>
      <c r="C76" s="4">
        <v>100</v>
      </c>
      <c r="D76" s="41">
        <f>2621783.53+1500+791432.82+1389174.5</f>
        <v>4803890.8499999996</v>
      </c>
    </row>
    <row r="77" spans="1:4" ht="83.25" customHeight="1" x14ac:dyDescent="0.3">
      <c r="A77" s="18" t="s">
        <v>233</v>
      </c>
      <c r="B77" s="19" t="s">
        <v>42</v>
      </c>
      <c r="C77" s="4">
        <v>200</v>
      </c>
      <c r="D77" s="41">
        <f>719218+631182</f>
        <v>1350400</v>
      </c>
    </row>
    <row r="78" spans="1:4" ht="56.25" x14ac:dyDescent="0.3">
      <c r="A78" s="18" t="s">
        <v>234</v>
      </c>
      <c r="B78" s="19" t="s">
        <v>42</v>
      </c>
      <c r="C78" s="4">
        <v>800</v>
      </c>
      <c r="D78" s="41">
        <f>11500+46100</f>
        <v>57600</v>
      </c>
    </row>
    <row r="79" spans="1:4" ht="93.75" x14ac:dyDescent="0.3">
      <c r="A79" s="45" t="s">
        <v>469</v>
      </c>
      <c r="B79" s="53" t="s">
        <v>470</v>
      </c>
      <c r="C79" s="7"/>
      <c r="D79" s="58">
        <f>D80</f>
        <v>79480</v>
      </c>
    </row>
    <row r="80" spans="1:4" ht="37.5" x14ac:dyDescent="0.3">
      <c r="A80" s="54" t="s">
        <v>471</v>
      </c>
      <c r="B80" s="49" t="s">
        <v>472</v>
      </c>
      <c r="C80" s="5"/>
      <c r="D80" s="50">
        <f>D81</f>
        <v>79480</v>
      </c>
    </row>
    <row r="81" spans="1:4" ht="131.25" x14ac:dyDescent="0.3">
      <c r="A81" s="32" t="s">
        <v>473</v>
      </c>
      <c r="B81" s="33" t="s">
        <v>474</v>
      </c>
      <c r="C81" s="4">
        <v>200</v>
      </c>
      <c r="D81" s="41">
        <v>79480</v>
      </c>
    </row>
    <row r="82" spans="1:4" s="8" customFormat="1" ht="110.25" customHeight="1" x14ac:dyDescent="0.3">
      <c r="A82" s="45" t="s">
        <v>432</v>
      </c>
      <c r="B82" s="15" t="s">
        <v>43</v>
      </c>
      <c r="C82" s="7"/>
      <c r="D82" s="58">
        <f>D83+D89+D95+D98+D101+D104+D118+D126</f>
        <v>12890828.68</v>
      </c>
    </row>
    <row r="83" spans="1:4" s="3" customFormat="1" ht="53.25" customHeight="1" x14ac:dyDescent="0.3">
      <c r="A83" s="14" t="s">
        <v>235</v>
      </c>
      <c r="B83" s="15" t="s">
        <v>44</v>
      </c>
      <c r="C83" s="7"/>
      <c r="D83" s="58">
        <f>D84</f>
        <v>4127428</v>
      </c>
    </row>
    <row r="84" spans="1:4" s="8" customFormat="1" ht="105.75" customHeight="1" x14ac:dyDescent="0.3">
      <c r="A84" s="23" t="s">
        <v>280</v>
      </c>
      <c r="B84" s="24" t="s">
        <v>281</v>
      </c>
      <c r="C84" s="34"/>
      <c r="D84" s="50">
        <f>SUM(D85:D88)</f>
        <v>4127428</v>
      </c>
    </row>
    <row r="85" spans="1:4" s="8" customFormat="1" ht="84" customHeight="1" x14ac:dyDescent="0.3">
      <c r="A85" s="32" t="s">
        <v>450</v>
      </c>
      <c r="B85" s="33" t="s">
        <v>440</v>
      </c>
      <c r="C85" s="11">
        <v>200</v>
      </c>
      <c r="D85" s="41">
        <v>2941065.73</v>
      </c>
    </row>
    <row r="86" spans="1:4" s="3" customFormat="1" ht="93.75" customHeight="1" x14ac:dyDescent="0.3">
      <c r="A86" s="32" t="s">
        <v>441</v>
      </c>
      <c r="B86" s="33" t="s">
        <v>442</v>
      </c>
      <c r="C86" s="11">
        <v>200</v>
      </c>
      <c r="D86" s="41">
        <v>1025066.51</v>
      </c>
    </row>
    <row r="87" spans="1:4" s="3" customFormat="1" ht="99.75" customHeight="1" x14ac:dyDescent="0.3">
      <c r="A87" s="44" t="s">
        <v>443</v>
      </c>
      <c r="B87" s="33" t="s">
        <v>444</v>
      </c>
      <c r="C87" s="11">
        <v>200</v>
      </c>
      <c r="D87" s="41">
        <v>150000</v>
      </c>
    </row>
    <row r="88" spans="1:4" s="3" customFormat="1" ht="107.25" customHeight="1" x14ac:dyDescent="0.3">
      <c r="A88" s="32" t="s">
        <v>445</v>
      </c>
      <c r="B88" s="33" t="s">
        <v>446</v>
      </c>
      <c r="C88" s="11">
        <v>200</v>
      </c>
      <c r="D88" s="41">
        <v>11295.76</v>
      </c>
    </row>
    <row r="89" spans="1:4" ht="65.25" customHeight="1" x14ac:dyDescent="0.3">
      <c r="A89" s="14" t="s">
        <v>236</v>
      </c>
      <c r="B89" s="15" t="s">
        <v>45</v>
      </c>
      <c r="C89" s="7"/>
      <c r="D89" s="58">
        <f>D90</f>
        <v>298021</v>
      </c>
    </row>
    <row r="90" spans="1:4" ht="50.25" customHeight="1" x14ac:dyDescent="0.3">
      <c r="A90" s="16" t="s">
        <v>237</v>
      </c>
      <c r="B90" s="17" t="s">
        <v>46</v>
      </c>
      <c r="C90" s="5"/>
      <c r="D90" s="50">
        <f>SUM(D91:D94)</f>
        <v>298021</v>
      </c>
    </row>
    <row r="91" spans="1:4" s="3" customFormat="1" ht="87.75" customHeight="1" x14ac:dyDescent="0.3">
      <c r="A91" s="18" t="s">
        <v>282</v>
      </c>
      <c r="B91" s="19" t="s">
        <v>47</v>
      </c>
      <c r="C91" s="4">
        <v>200</v>
      </c>
      <c r="D91" s="41">
        <v>184021</v>
      </c>
    </row>
    <row r="92" spans="1:4" ht="145.5" customHeight="1" x14ac:dyDescent="0.3">
      <c r="A92" s="32" t="s">
        <v>430</v>
      </c>
      <c r="B92" s="19" t="s">
        <v>48</v>
      </c>
      <c r="C92" s="4">
        <v>200</v>
      </c>
      <c r="D92" s="41">
        <v>60000</v>
      </c>
    </row>
    <row r="93" spans="1:4" ht="143.25" customHeight="1" x14ac:dyDescent="0.3">
      <c r="A93" s="32" t="s">
        <v>431</v>
      </c>
      <c r="B93" s="19" t="s">
        <v>48</v>
      </c>
      <c r="C93" s="4">
        <v>600</v>
      </c>
      <c r="D93" s="41">
        <v>24000</v>
      </c>
    </row>
    <row r="94" spans="1:4" s="8" customFormat="1" ht="87.75" customHeight="1" x14ac:dyDescent="0.3">
      <c r="A94" s="25" t="s">
        <v>283</v>
      </c>
      <c r="B94" s="19" t="s">
        <v>284</v>
      </c>
      <c r="C94" s="4">
        <v>200</v>
      </c>
      <c r="D94" s="41">
        <v>30000</v>
      </c>
    </row>
    <row r="95" spans="1:4" s="3" customFormat="1" ht="147" customHeight="1" x14ac:dyDescent="0.3">
      <c r="A95" s="26" t="s">
        <v>50</v>
      </c>
      <c r="B95" s="15" t="s">
        <v>49</v>
      </c>
      <c r="C95" s="7"/>
      <c r="D95" s="58">
        <f>D96</f>
        <v>1900000</v>
      </c>
    </row>
    <row r="96" spans="1:4" ht="66.75" customHeight="1" x14ac:dyDescent="0.3">
      <c r="A96" s="51" t="s">
        <v>52</v>
      </c>
      <c r="B96" s="17" t="s">
        <v>51</v>
      </c>
      <c r="C96" s="5"/>
      <c r="D96" s="50">
        <f>SUM(D97:D97)</f>
        <v>1900000</v>
      </c>
    </row>
    <row r="97" spans="1:4" ht="131.25" x14ac:dyDescent="0.3">
      <c r="A97" s="21" t="s">
        <v>285</v>
      </c>
      <c r="B97" s="19" t="s">
        <v>53</v>
      </c>
      <c r="C97" s="4">
        <v>800</v>
      </c>
      <c r="D97" s="41">
        <v>1900000</v>
      </c>
    </row>
    <row r="98" spans="1:4" s="8" customFormat="1" ht="49.5" customHeight="1" x14ac:dyDescent="0.3">
      <c r="A98" s="26" t="s">
        <v>243</v>
      </c>
      <c r="B98" s="15" t="s">
        <v>54</v>
      </c>
      <c r="C98" s="7"/>
      <c r="D98" s="58">
        <f t="shared" ref="D98:D99" si="0">D99</f>
        <v>338239.5</v>
      </c>
    </row>
    <row r="99" spans="1:4" s="3" customFormat="1" ht="47.25" customHeight="1" x14ac:dyDescent="0.3">
      <c r="A99" s="23" t="s">
        <v>286</v>
      </c>
      <c r="B99" s="17" t="s">
        <v>55</v>
      </c>
      <c r="C99" s="5"/>
      <c r="D99" s="50">
        <f t="shared" si="0"/>
        <v>338239.5</v>
      </c>
    </row>
    <row r="100" spans="1:4" ht="69" customHeight="1" x14ac:dyDescent="0.3">
      <c r="A100" s="21" t="s">
        <v>287</v>
      </c>
      <c r="B100" s="19" t="s">
        <v>56</v>
      </c>
      <c r="C100" s="4">
        <v>200</v>
      </c>
      <c r="D100" s="41">
        <v>338239.5</v>
      </c>
    </row>
    <row r="101" spans="1:4" s="3" customFormat="1" ht="71.25" customHeight="1" x14ac:dyDescent="0.3">
      <c r="A101" s="14" t="s">
        <v>162</v>
      </c>
      <c r="B101" s="15" t="s">
        <v>57</v>
      </c>
      <c r="C101" s="7"/>
      <c r="D101" s="58">
        <f t="shared" ref="D101:D102" si="1">D102</f>
        <v>700000</v>
      </c>
    </row>
    <row r="102" spans="1:4" ht="69" customHeight="1" x14ac:dyDescent="0.3">
      <c r="A102" s="28" t="s">
        <v>451</v>
      </c>
      <c r="B102" s="17" t="s">
        <v>58</v>
      </c>
      <c r="C102" s="5"/>
      <c r="D102" s="50">
        <f t="shared" si="1"/>
        <v>700000</v>
      </c>
    </row>
    <row r="103" spans="1:4" ht="88.5" customHeight="1" x14ac:dyDescent="0.3">
      <c r="A103" s="18" t="s">
        <v>180</v>
      </c>
      <c r="B103" s="19" t="s">
        <v>59</v>
      </c>
      <c r="C103" s="4">
        <v>800</v>
      </c>
      <c r="D103" s="41">
        <v>700000</v>
      </c>
    </row>
    <row r="104" spans="1:4" s="8" customFormat="1" ht="93.75" x14ac:dyDescent="0.3">
      <c r="A104" s="26" t="s">
        <v>288</v>
      </c>
      <c r="B104" s="15" t="s">
        <v>289</v>
      </c>
      <c r="C104" s="4"/>
      <c r="D104" s="58">
        <f>D105+D109+D114+D106+D116</f>
        <v>3004000</v>
      </c>
    </row>
    <row r="105" spans="1:4" s="3" customFormat="1" ht="37.5" hidden="1" x14ac:dyDescent="0.3">
      <c r="A105" s="23" t="s">
        <v>290</v>
      </c>
      <c r="B105" s="17" t="s">
        <v>291</v>
      </c>
      <c r="C105" s="4"/>
      <c r="D105" s="50">
        <v>0</v>
      </c>
    </row>
    <row r="106" spans="1:4" s="3" customFormat="1" ht="37.5" x14ac:dyDescent="0.3">
      <c r="A106" s="23" t="s">
        <v>290</v>
      </c>
      <c r="B106" s="17" t="s">
        <v>291</v>
      </c>
      <c r="C106" s="5"/>
      <c r="D106" s="50">
        <f>SUM(D107:D108)</f>
        <v>265500</v>
      </c>
    </row>
    <row r="107" spans="1:4" s="3" customFormat="1" ht="117.75" customHeight="1" x14ac:dyDescent="0.3">
      <c r="A107" s="57" t="s">
        <v>477</v>
      </c>
      <c r="B107" s="19" t="s">
        <v>476</v>
      </c>
      <c r="C107" s="4">
        <v>200</v>
      </c>
      <c r="D107" s="41">
        <v>110500</v>
      </c>
    </row>
    <row r="108" spans="1:4" s="3" customFormat="1" ht="126.75" customHeight="1" x14ac:dyDescent="0.3">
      <c r="A108" s="21" t="s">
        <v>478</v>
      </c>
      <c r="B108" s="19" t="s">
        <v>475</v>
      </c>
      <c r="C108" s="4">
        <v>200</v>
      </c>
      <c r="D108" s="41">
        <v>155000</v>
      </c>
    </row>
    <row r="109" spans="1:4" ht="50.25" customHeight="1" x14ac:dyDescent="0.3">
      <c r="A109" s="23" t="s">
        <v>292</v>
      </c>
      <c r="B109" s="24" t="s">
        <v>293</v>
      </c>
      <c r="C109" s="4"/>
      <c r="D109" s="50">
        <f>SUM(D110:D113)</f>
        <v>1273500</v>
      </c>
    </row>
    <row r="110" spans="1:4" ht="100.5" customHeight="1" x14ac:dyDescent="0.3">
      <c r="A110" s="44" t="s">
        <v>479</v>
      </c>
      <c r="B110" s="55" t="s">
        <v>480</v>
      </c>
      <c r="C110" s="11">
        <v>500</v>
      </c>
      <c r="D110" s="41">
        <v>593956.68000000005</v>
      </c>
    </row>
    <row r="111" spans="1:4" ht="84.75" customHeight="1" x14ac:dyDescent="0.3">
      <c r="A111" s="21" t="s">
        <v>294</v>
      </c>
      <c r="B111" s="27" t="s">
        <v>295</v>
      </c>
      <c r="C111" s="4">
        <v>200</v>
      </c>
      <c r="D111" s="41">
        <v>134500</v>
      </c>
    </row>
    <row r="112" spans="1:4" ht="81.75" customHeight="1" x14ac:dyDescent="0.3">
      <c r="A112" s="21" t="s">
        <v>482</v>
      </c>
      <c r="B112" s="27" t="s">
        <v>481</v>
      </c>
      <c r="C112" s="4">
        <v>200</v>
      </c>
      <c r="D112" s="41">
        <v>75000</v>
      </c>
    </row>
    <row r="113" spans="1:4" ht="84.75" customHeight="1" x14ac:dyDescent="0.3">
      <c r="A113" s="21" t="s">
        <v>484</v>
      </c>
      <c r="B113" s="27" t="s">
        <v>483</v>
      </c>
      <c r="C113" s="4">
        <v>200</v>
      </c>
      <c r="D113" s="41">
        <v>470043.32</v>
      </c>
    </row>
    <row r="114" spans="1:4" s="8" customFormat="1" ht="64.5" customHeight="1" x14ac:dyDescent="0.3">
      <c r="A114" s="23" t="s">
        <v>414</v>
      </c>
      <c r="B114" s="24" t="s">
        <v>296</v>
      </c>
      <c r="C114" s="4"/>
      <c r="D114" s="50">
        <f>D115</f>
        <v>55000</v>
      </c>
    </row>
    <row r="115" spans="1:4" s="3" customFormat="1" ht="108.75" customHeight="1" x14ac:dyDescent="0.3">
      <c r="A115" s="20" t="s">
        <v>415</v>
      </c>
      <c r="B115" s="27" t="s">
        <v>297</v>
      </c>
      <c r="C115" s="4">
        <v>200</v>
      </c>
      <c r="D115" s="41">
        <v>55000</v>
      </c>
    </row>
    <row r="116" spans="1:4" s="3" customFormat="1" ht="49.5" customHeight="1" x14ac:dyDescent="0.3">
      <c r="A116" s="28" t="s">
        <v>486</v>
      </c>
      <c r="B116" s="24" t="s">
        <v>485</v>
      </c>
      <c r="C116" s="5"/>
      <c r="D116" s="50">
        <f>D117</f>
        <v>1410000</v>
      </c>
    </row>
    <row r="117" spans="1:4" s="3" customFormat="1" ht="83.25" customHeight="1" x14ac:dyDescent="0.3">
      <c r="A117" s="20" t="s">
        <v>490</v>
      </c>
      <c r="B117" s="27" t="s">
        <v>487</v>
      </c>
      <c r="C117" s="4">
        <v>200</v>
      </c>
      <c r="D117" s="41">
        <v>1410000</v>
      </c>
    </row>
    <row r="118" spans="1:4" s="3" customFormat="1" ht="106.5" customHeight="1" x14ac:dyDescent="0.3">
      <c r="A118" s="26" t="s">
        <v>298</v>
      </c>
      <c r="B118" s="15" t="s">
        <v>299</v>
      </c>
      <c r="C118" s="4"/>
      <c r="D118" s="58">
        <f>D119+D124</f>
        <v>832140.17999999993</v>
      </c>
    </row>
    <row r="119" spans="1:4" ht="110.25" customHeight="1" x14ac:dyDescent="0.3">
      <c r="A119" s="23" t="s">
        <v>300</v>
      </c>
      <c r="B119" s="17" t="s">
        <v>301</v>
      </c>
      <c r="C119" s="4"/>
      <c r="D119" s="50">
        <f>SUM(D120:D123)</f>
        <v>362485.49</v>
      </c>
    </row>
    <row r="120" spans="1:4" s="8" customFormat="1" ht="105" customHeight="1" x14ac:dyDescent="0.3">
      <c r="A120" s="21" t="s">
        <v>302</v>
      </c>
      <c r="B120" s="19" t="s">
        <v>303</v>
      </c>
      <c r="C120" s="4">
        <v>200</v>
      </c>
      <c r="D120" s="41">
        <v>30000</v>
      </c>
    </row>
    <row r="121" spans="1:4" s="8" customFormat="1" ht="159" customHeight="1" x14ac:dyDescent="0.3">
      <c r="A121" s="21" t="s">
        <v>304</v>
      </c>
      <c r="B121" s="19" t="s">
        <v>305</v>
      </c>
      <c r="C121" s="4">
        <v>200</v>
      </c>
      <c r="D121" s="41">
        <v>5000</v>
      </c>
    </row>
    <row r="122" spans="1:4" s="8" customFormat="1" ht="104.25" customHeight="1" x14ac:dyDescent="0.3">
      <c r="A122" s="21" t="s">
        <v>489</v>
      </c>
      <c r="B122" s="19" t="s">
        <v>488</v>
      </c>
      <c r="C122" s="4">
        <v>200</v>
      </c>
      <c r="D122" s="41">
        <f>125000+82485.49</f>
        <v>207485.49</v>
      </c>
    </row>
    <row r="123" spans="1:4" s="8" customFormat="1" ht="104.25" customHeight="1" x14ac:dyDescent="0.3">
      <c r="A123" s="21" t="s">
        <v>492</v>
      </c>
      <c r="B123" s="19" t="s">
        <v>491</v>
      </c>
      <c r="C123" s="4">
        <v>200</v>
      </c>
      <c r="D123" s="41">
        <v>120000</v>
      </c>
    </row>
    <row r="124" spans="1:4" ht="32.25" customHeight="1" x14ac:dyDescent="0.3">
      <c r="A124" s="29" t="s">
        <v>306</v>
      </c>
      <c r="B124" s="24" t="s">
        <v>307</v>
      </c>
      <c r="C124" s="4"/>
      <c r="D124" s="50">
        <f>D125</f>
        <v>469654.69</v>
      </c>
    </row>
    <row r="125" spans="1:4" ht="68.25" customHeight="1" x14ac:dyDescent="0.3">
      <c r="A125" s="21" t="s">
        <v>308</v>
      </c>
      <c r="B125" s="27" t="s">
        <v>309</v>
      </c>
      <c r="C125" s="4">
        <v>800</v>
      </c>
      <c r="D125" s="41">
        <v>469654.69</v>
      </c>
    </row>
    <row r="126" spans="1:4" ht="69" customHeight="1" x14ac:dyDescent="0.3">
      <c r="A126" s="30" t="s">
        <v>310</v>
      </c>
      <c r="B126" s="31" t="s">
        <v>311</v>
      </c>
      <c r="C126" s="4"/>
      <c r="D126" s="58">
        <f>D127</f>
        <v>1691000</v>
      </c>
    </row>
    <row r="127" spans="1:4" ht="51.75" customHeight="1" x14ac:dyDescent="0.3">
      <c r="A127" s="23" t="s">
        <v>312</v>
      </c>
      <c r="B127" s="24" t="s">
        <v>313</v>
      </c>
      <c r="C127" s="4"/>
      <c r="D127" s="50">
        <f>SUM(D128:D129)</f>
        <v>1691000</v>
      </c>
    </row>
    <row r="128" spans="1:4" s="3" customFormat="1" ht="107.25" customHeight="1" x14ac:dyDescent="0.3">
      <c r="A128" s="44" t="s">
        <v>447</v>
      </c>
      <c r="B128" s="33" t="s">
        <v>314</v>
      </c>
      <c r="C128" s="11">
        <v>200</v>
      </c>
      <c r="D128" s="41">
        <v>1200000</v>
      </c>
    </row>
    <row r="129" spans="1:4" s="3" customFormat="1" ht="84.75" customHeight="1" x14ac:dyDescent="0.3">
      <c r="A129" s="44" t="s">
        <v>448</v>
      </c>
      <c r="B129" s="33" t="s">
        <v>449</v>
      </c>
      <c r="C129" s="11">
        <v>200</v>
      </c>
      <c r="D129" s="41">
        <v>491000</v>
      </c>
    </row>
    <row r="130" spans="1:4" ht="69" customHeight="1" x14ac:dyDescent="0.3">
      <c r="A130" s="14" t="s">
        <v>244</v>
      </c>
      <c r="B130" s="15" t="s">
        <v>60</v>
      </c>
      <c r="C130" s="7"/>
      <c r="D130" s="58">
        <f>D131+D141+D147+D151+D154+D157+D162</f>
        <v>23886938.670000002</v>
      </c>
    </row>
    <row r="131" spans="1:4" ht="46.5" customHeight="1" x14ac:dyDescent="0.3">
      <c r="A131" s="14" t="s">
        <v>245</v>
      </c>
      <c r="B131" s="15" t="s">
        <v>61</v>
      </c>
      <c r="C131" s="7"/>
      <c r="D131" s="58">
        <f>D132+D138</f>
        <v>18598887.710000001</v>
      </c>
    </row>
    <row r="132" spans="1:4" s="8" customFormat="1" ht="47.25" customHeight="1" x14ac:dyDescent="0.3">
      <c r="A132" s="16" t="s">
        <v>63</v>
      </c>
      <c r="B132" s="17" t="s">
        <v>62</v>
      </c>
      <c r="C132" s="5"/>
      <c r="D132" s="50">
        <f>SUM(D133:D137)</f>
        <v>12666831.710000001</v>
      </c>
    </row>
    <row r="133" spans="1:4" s="3" customFormat="1" ht="131.25" x14ac:dyDescent="0.3">
      <c r="A133" s="18" t="s">
        <v>167</v>
      </c>
      <c r="B133" s="19" t="s">
        <v>64</v>
      </c>
      <c r="C133" s="4">
        <v>100</v>
      </c>
      <c r="D133" s="41">
        <f>7535307+375+2275662.71</f>
        <v>9811344.7100000009</v>
      </c>
    </row>
    <row r="134" spans="1:4" ht="87" customHeight="1" x14ac:dyDescent="0.3">
      <c r="A134" s="18" t="s">
        <v>185</v>
      </c>
      <c r="B134" s="19" t="s">
        <v>64</v>
      </c>
      <c r="C134" s="4">
        <v>200</v>
      </c>
      <c r="D134" s="41">
        <v>1942816</v>
      </c>
    </row>
    <row r="135" spans="1:4" s="3" customFormat="1" ht="67.5" customHeight="1" x14ac:dyDescent="0.3">
      <c r="A135" s="18" t="s">
        <v>181</v>
      </c>
      <c r="B135" s="19" t="s">
        <v>64</v>
      </c>
      <c r="C135" s="4">
        <v>800</v>
      </c>
      <c r="D135" s="41">
        <f>20000+22000</f>
        <v>42000</v>
      </c>
    </row>
    <row r="136" spans="1:4" ht="148.5" customHeight="1" x14ac:dyDescent="0.3">
      <c r="A136" s="18" t="s">
        <v>168</v>
      </c>
      <c r="B136" s="19" t="s">
        <v>65</v>
      </c>
      <c r="C136" s="4">
        <v>100</v>
      </c>
      <c r="D136" s="41">
        <f>375408+113373</f>
        <v>488781</v>
      </c>
    </row>
    <row r="137" spans="1:4" ht="102.75" customHeight="1" x14ac:dyDescent="0.3">
      <c r="A137" s="18" t="s">
        <v>186</v>
      </c>
      <c r="B137" s="19" t="s">
        <v>65</v>
      </c>
      <c r="C137" s="4">
        <v>200</v>
      </c>
      <c r="D137" s="41">
        <v>381890</v>
      </c>
    </row>
    <row r="138" spans="1:4" s="8" customFormat="1" ht="64.5" customHeight="1" x14ac:dyDescent="0.3">
      <c r="A138" s="16" t="s">
        <v>246</v>
      </c>
      <c r="B138" s="17" t="s">
        <v>66</v>
      </c>
      <c r="C138" s="5"/>
      <c r="D138" s="50">
        <f>SUM(D139:D140)</f>
        <v>5932056</v>
      </c>
    </row>
    <row r="139" spans="1:4" s="8" customFormat="1" ht="182.25" customHeight="1" x14ac:dyDescent="0.3">
      <c r="A139" s="18" t="s">
        <v>525</v>
      </c>
      <c r="B139" s="19" t="s">
        <v>524</v>
      </c>
      <c r="C139" s="4">
        <v>100</v>
      </c>
      <c r="D139" s="41">
        <v>5615861</v>
      </c>
    </row>
    <row r="140" spans="1:4" s="3" customFormat="1" ht="187.5" customHeight="1" x14ac:dyDescent="0.3">
      <c r="A140" s="18" t="s">
        <v>315</v>
      </c>
      <c r="B140" s="19" t="s">
        <v>67</v>
      </c>
      <c r="C140" s="4">
        <v>100</v>
      </c>
      <c r="D140" s="41">
        <f>242853+73342</f>
        <v>316195</v>
      </c>
    </row>
    <row r="141" spans="1:4" ht="50.25" customHeight="1" x14ac:dyDescent="0.3">
      <c r="A141" s="14" t="s">
        <v>69</v>
      </c>
      <c r="B141" s="15" t="s">
        <v>68</v>
      </c>
      <c r="C141" s="7"/>
      <c r="D141" s="58">
        <f>D142+D144</f>
        <v>4443302.96</v>
      </c>
    </row>
    <row r="142" spans="1:4" s="8" customFormat="1" ht="51.75" customHeight="1" x14ac:dyDescent="0.3">
      <c r="A142" s="16" t="s">
        <v>71</v>
      </c>
      <c r="B142" s="17" t="s">
        <v>70</v>
      </c>
      <c r="C142" s="5"/>
      <c r="D142" s="50">
        <f>D143</f>
        <v>3544235.96</v>
      </c>
    </row>
    <row r="143" spans="1:4" s="3" customFormat="1" ht="84" customHeight="1" x14ac:dyDescent="0.3">
      <c r="A143" s="18" t="s">
        <v>178</v>
      </c>
      <c r="B143" s="19" t="s">
        <v>72</v>
      </c>
      <c r="C143" s="4">
        <v>600</v>
      </c>
      <c r="D143" s="41">
        <v>3544235.96</v>
      </c>
    </row>
    <row r="144" spans="1:4" ht="69.75" customHeight="1" x14ac:dyDescent="0.3">
      <c r="A144" s="16" t="s">
        <v>74</v>
      </c>
      <c r="B144" s="17" t="s">
        <v>73</v>
      </c>
      <c r="C144" s="5"/>
      <c r="D144" s="50">
        <f>SUM(D145:D146)</f>
        <v>899067</v>
      </c>
    </row>
    <row r="145" spans="1:4" ht="168.75" x14ac:dyDescent="0.3">
      <c r="A145" s="18" t="s">
        <v>523</v>
      </c>
      <c r="B145" s="19" t="s">
        <v>522</v>
      </c>
      <c r="C145" s="4">
        <v>600</v>
      </c>
      <c r="D145" s="41">
        <v>593767</v>
      </c>
    </row>
    <row r="146" spans="1:4" ht="150" x14ac:dyDescent="0.3">
      <c r="A146" s="18" t="s">
        <v>494</v>
      </c>
      <c r="B146" s="19" t="s">
        <v>493</v>
      </c>
      <c r="C146" s="4">
        <v>600</v>
      </c>
      <c r="D146" s="41">
        <v>305300</v>
      </c>
    </row>
    <row r="147" spans="1:4" ht="48" customHeight="1" x14ac:dyDescent="0.3">
      <c r="A147" s="14" t="s">
        <v>543</v>
      </c>
      <c r="B147" s="15" t="s">
        <v>75</v>
      </c>
      <c r="C147" s="7"/>
      <c r="D147" s="58">
        <f>D148</f>
        <v>228748</v>
      </c>
    </row>
    <row r="148" spans="1:4" s="8" customFormat="1" ht="51.75" customHeight="1" x14ac:dyDescent="0.3">
      <c r="A148" s="16" t="s">
        <v>77</v>
      </c>
      <c r="B148" s="17" t="s">
        <v>76</v>
      </c>
      <c r="C148" s="5"/>
      <c r="D148" s="50">
        <f>SUM(D149:D150)</f>
        <v>228748</v>
      </c>
    </row>
    <row r="149" spans="1:4" s="3" customFormat="1" ht="131.25" x14ac:dyDescent="0.3">
      <c r="A149" s="18" t="s">
        <v>187</v>
      </c>
      <c r="B149" s="19" t="s">
        <v>78</v>
      </c>
      <c r="C149" s="4">
        <v>200</v>
      </c>
      <c r="D149" s="41">
        <v>220000</v>
      </c>
    </row>
    <row r="150" spans="1:4" s="3" customFormat="1" ht="75" x14ac:dyDescent="0.3">
      <c r="A150" s="18" t="s">
        <v>527</v>
      </c>
      <c r="B150" s="19" t="s">
        <v>526</v>
      </c>
      <c r="C150" s="4">
        <v>200</v>
      </c>
      <c r="D150" s="41">
        <v>8748</v>
      </c>
    </row>
    <row r="151" spans="1:4" ht="47.25" customHeight="1" x14ac:dyDescent="0.3">
      <c r="A151" s="14" t="s">
        <v>209</v>
      </c>
      <c r="B151" s="15" t="s">
        <v>79</v>
      </c>
      <c r="C151" s="7"/>
      <c r="D151" s="58">
        <f>D152</f>
        <v>50000</v>
      </c>
    </row>
    <row r="152" spans="1:4" ht="45" customHeight="1" x14ac:dyDescent="0.3">
      <c r="A152" s="16" t="s">
        <v>247</v>
      </c>
      <c r="B152" s="17" t="s">
        <v>80</v>
      </c>
      <c r="C152" s="5"/>
      <c r="D152" s="50">
        <f>SUM(D153:D153)</f>
        <v>50000</v>
      </c>
    </row>
    <row r="153" spans="1:4" ht="87" customHeight="1" x14ac:dyDescent="0.3">
      <c r="A153" s="18" t="s">
        <v>210</v>
      </c>
      <c r="B153" s="19" t="s">
        <v>81</v>
      </c>
      <c r="C153" s="4">
        <v>200</v>
      </c>
      <c r="D153" s="41">
        <v>50000</v>
      </c>
    </row>
    <row r="154" spans="1:4" s="3" customFormat="1" ht="74.25" customHeight="1" x14ac:dyDescent="0.3">
      <c r="A154" s="14" t="s">
        <v>453</v>
      </c>
      <c r="B154" s="15" t="s">
        <v>82</v>
      </c>
      <c r="C154" s="7"/>
      <c r="D154" s="58">
        <f t="shared" ref="D154:D155" si="2">D155</f>
        <v>50000</v>
      </c>
    </row>
    <row r="155" spans="1:4" ht="65.25" customHeight="1" x14ac:dyDescent="0.3">
      <c r="A155" s="16" t="s">
        <v>84</v>
      </c>
      <c r="B155" s="17" t="s">
        <v>83</v>
      </c>
      <c r="C155" s="5"/>
      <c r="D155" s="50">
        <f t="shared" si="2"/>
        <v>50000</v>
      </c>
    </row>
    <row r="156" spans="1:4" s="8" customFormat="1" ht="71.25" customHeight="1" x14ac:dyDescent="0.3">
      <c r="A156" s="18" t="s">
        <v>188</v>
      </c>
      <c r="B156" s="19" t="s">
        <v>85</v>
      </c>
      <c r="C156" s="4">
        <v>200</v>
      </c>
      <c r="D156" s="41">
        <v>50000</v>
      </c>
    </row>
    <row r="157" spans="1:4" s="3" customFormat="1" ht="68.25" customHeight="1" x14ac:dyDescent="0.3">
      <c r="A157" s="14" t="s">
        <v>316</v>
      </c>
      <c r="B157" s="15" t="s">
        <v>86</v>
      </c>
      <c r="C157" s="7"/>
      <c r="D157" s="58">
        <f>D158</f>
        <v>319000</v>
      </c>
    </row>
    <row r="158" spans="1:4" s="3" customFormat="1" ht="45" customHeight="1" x14ac:dyDescent="0.3">
      <c r="A158" s="16" t="s">
        <v>248</v>
      </c>
      <c r="B158" s="17" t="s">
        <v>87</v>
      </c>
      <c r="C158" s="5"/>
      <c r="D158" s="50">
        <f>SUM(D159:D161)</f>
        <v>319000</v>
      </c>
    </row>
    <row r="159" spans="1:4" ht="87" customHeight="1" x14ac:dyDescent="0.3">
      <c r="A159" s="21" t="s">
        <v>317</v>
      </c>
      <c r="B159" s="19" t="s">
        <v>318</v>
      </c>
      <c r="C159" s="4">
        <v>600</v>
      </c>
      <c r="D159" s="41">
        <v>40000</v>
      </c>
    </row>
    <row r="160" spans="1:4" ht="108.75" customHeight="1" x14ac:dyDescent="0.3">
      <c r="A160" s="44" t="s">
        <v>560</v>
      </c>
      <c r="B160" s="33" t="s">
        <v>555</v>
      </c>
      <c r="C160" s="4">
        <v>200</v>
      </c>
      <c r="D160" s="41">
        <v>269000</v>
      </c>
    </row>
    <row r="161" spans="1:4" ht="112.5" customHeight="1" x14ac:dyDescent="0.3">
      <c r="A161" s="21" t="s">
        <v>496</v>
      </c>
      <c r="B161" s="19" t="s">
        <v>495</v>
      </c>
      <c r="C161" s="4">
        <v>200</v>
      </c>
      <c r="D161" s="41">
        <v>10000</v>
      </c>
    </row>
    <row r="162" spans="1:4" s="3" customFormat="1" ht="73.5" customHeight="1" x14ac:dyDescent="0.3">
      <c r="A162" s="47" t="s">
        <v>552</v>
      </c>
      <c r="B162" s="15" t="s">
        <v>319</v>
      </c>
      <c r="C162" s="11"/>
      <c r="D162" s="58">
        <f>D163+D166+D169</f>
        <v>197000</v>
      </c>
    </row>
    <row r="163" spans="1:4" ht="48" customHeight="1" x14ac:dyDescent="0.3">
      <c r="A163" s="23" t="s">
        <v>320</v>
      </c>
      <c r="B163" s="17" t="s">
        <v>321</v>
      </c>
      <c r="C163" s="11"/>
      <c r="D163" s="50">
        <f>D164+D165</f>
        <v>180000</v>
      </c>
    </row>
    <row r="164" spans="1:4" ht="89.25" customHeight="1" x14ac:dyDescent="0.3">
      <c r="A164" s="21" t="s">
        <v>322</v>
      </c>
      <c r="B164" s="27" t="s">
        <v>323</v>
      </c>
      <c r="C164" s="11">
        <v>200</v>
      </c>
      <c r="D164" s="41">
        <f>165000+15000-15000</f>
        <v>165000</v>
      </c>
    </row>
    <row r="165" spans="1:4" ht="89.25" customHeight="1" x14ac:dyDescent="0.3">
      <c r="A165" s="21" t="s">
        <v>562</v>
      </c>
      <c r="B165" s="27" t="s">
        <v>323</v>
      </c>
      <c r="C165" s="11">
        <v>600</v>
      </c>
      <c r="D165" s="41">
        <v>15000</v>
      </c>
    </row>
    <row r="166" spans="1:4" s="3" customFormat="1" ht="49.5" customHeight="1" x14ac:dyDescent="0.3">
      <c r="A166" s="23" t="s">
        <v>324</v>
      </c>
      <c r="B166" s="24" t="s">
        <v>325</v>
      </c>
      <c r="C166" s="11"/>
      <c r="D166" s="50">
        <f>SUM(D167:D168)</f>
        <v>7000</v>
      </c>
    </row>
    <row r="167" spans="1:4" ht="75" x14ac:dyDescent="0.3">
      <c r="A167" s="21" t="s">
        <v>326</v>
      </c>
      <c r="B167" s="27" t="s">
        <v>327</v>
      </c>
      <c r="C167" s="11">
        <v>600</v>
      </c>
      <c r="D167" s="41">
        <v>4000</v>
      </c>
    </row>
    <row r="168" spans="1:4" ht="75" x14ac:dyDescent="0.3">
      <c r="A168" s="21" t="s">
        <v>328</v>
      </c>
      <c r="B168" s="19" t="s">
        <v>329</v>
      </c>
      <c r="C168" s="11">
        <v>600</v>
      </c>
      <c r="D168" s="41">
        <v>3000</v>
      </c>
    </row>
    <row r="169" spans="1:4" s="8" customFormat="1" ht="47.25" customHeight="1" x14ac:dyDescent="0.3">
      <c r="A169" s="23" t="s">
        <v>154</v>
      </c>
      <c r="B169" s="17" t="s">
        <v>330</v>
      </c>
      <c r="C169" s="34"/>
      <c r="D169" s="50">
        <f>SUM(D170:D171)</f>
        <v>10000</v>
      </c>
    </row>
    <row r="170" spans="1:4" s="3" customFormat="1" ht="93.75" x14ac:dyDescent="0.3">
      <c r="A170" s="21" t="s">
        <v>331</v>
      </c>
      <c r="B170" s="19" t="s">
        <v>332</v>
      </c>
      <c r="C170" s="11">
        <v>600</v>
      </c>
      <c r="D170" s="41">
        <v>5000</v>
      </c>
    </row>
    <row r="171" spans="1:4" ht="83.25" customHeight="1" x14ac:dyDescent="0.3">
      <c r="A171" s="21" t="s">
        <v>333</v>
      </c>
      <c r="B171" s="19" t="s">
        <v>334</v>
      </c>
      <c r="C171" s="11">
        <v>600</v>
      </c>
      <c r="D171" s="41">
        <v>5000</v>
      </c>
    </row>
    <row r="172" spans="1:4" ht="105.75" customHeight="1" x14ac:dyDescent="0.3">
      <c r="A172" s="14" t="s">
        <v>335</v>
      </c>
      <c r="B172" s="15" t="s">
        <v>88</v>
      </c>
      <c r="C172" s="7"/>
      <c r="D172" s="58">
        <f>D173+D178+D182</f>
        <v>2714903.77</v>
      </c>
    </row>
    <row r="173" spans="1:4" ht="49.5" customHeight="1" x14ac:dyDescent="0.3">
      <c r="A173" s="14" t="s">
        <v>249</v>
      </c>
      <c r="B173" s="15" t="s">
        <v>89</v>
      </c>
      <c r="C173" s="7"/>
      <c r="D173" s="58">
        <f>D174</f>
        <v>227900</v>
      </c>
    </row>
    <row r="174" spans="1:4" s="8" customFormat="1" ht="66.75" customHeight="1" x14ac:dyDescent="0.3">
      <c r="A174" s="23" t="s">
        <v>336</v>
      </c>
      <c r="B174" s="17" t="s">
        <v>337</v>
      </c>
      <c r="C174" s="5"/>
      <c r="D174" s="50">
        <f>SUM(D175:D177)</f>
        <v>227900</v>
      </c>
    </row>
    <row r="175" spans="1:4" s="3" customFormat="1" ht="104.25" customHeight="1" x14ac:dyDescent="0.3">
      <c r="A175" s="18" t="s">
        <v>189</v>
      </c>
      <c r="B175" s="19" t="s">
        <v>338</v>
      </c>
      <c r="C175" s="4">
        <v>200</v>
      </c>
      <c r="D175" s="41">
        <v>18800</v>
      </c>
    </row>
    <row r="176" spans="1:4" ht="105.75" customHeight="1" x14ac:dyDescent="0.3">
      <c r="A176" s="18" t="s">
        <v>190</v>
      </c>
      <c r="B176" s="19" t="s">
        <v>339</v>
      </c>
      <c r="C176" s="4">
        <v>200</v>
      </c>
      <c r="D176" s="41">
        <v>4300</v>
      </c>
    </row>
    <row r="177" spans="1:4" ht="104.25" customHeight="1" x14ac:dyDescent="0.3">
      <c r="A177" s="18" t="s">
        <v>250</v>
      </c>
      <c r="B177" s="19" t="s">
        <v>340</v>
      </c>
      <c r="C177" s="4">
        <v>200</v>
      </c>
      <c r="D177" s="41">
        <v>204800</v>
      </c>
    </row>
    <row r="178" spans="1:4" s="8" customFormat="1" ht="56.25" x14ac:dyDescent="0.3">
      <c r="A178" s="14" t="s">
        <v>251</v>
      </c>
      <c r="B178" s="15" t="s">
        <v>90</v>
      </c>
      <c r="C178" s="7"/>
      <c r="D178" s="58">
        <f>D179</f>
        <v>381000</v>
      </c>
    </row>
    <row r="179" spans="1:4" s="3" customFormat="1" ht="66" customHeight="1" x14ac:dyDescent="0.3">
      <c r="A179" s="23" t="s">
        <v>341</v>
      </c>
      <c r="B179" s="17" t="s">
        <v>342</v>
      </c>
      <c r="C179" s="5"/>
      <c r="D179" s="50">
        <f>SUM(D180:D181)</f>
        <v>381000</v>
      </c>
    </row>
    <row r="180" spans="1:4" ht="93.75" x14ac:dyDescent="0.3">
      <c r="A180" s="43" t="s">
        <v>425</v>
      </c>
      <c r="B180" s="33" t="s">
        <v>343</v>
      </c>
      <c r="C180" s="11">
        <v>200</v>
      </c>
      <c r="D180" s="41">
        <f>190300-60000</f>
        <v>130300</v>
      </c>
    </row>
    <row r="181" spans="1:4" ht="93.75" x14ac:dyDescent="0.3">
      <c r="A181" s="44" t="s">
        <v>452</v>
      </c>
      <c r="B181" s="33" t="s">
        <v>428</v>
      </c>
      <c r="C181" s="11">
        <v>600</v>
      </c>
      <c r="D181" s="41">
        <f>190700+60000</f>
        <v>250700</v>
      </c>
    </row>
    <row r="182" spans="1:4" s="3" customFormat="1" ht="71.25" customHeight="1" x14ac:dyDescent="0.3">
      <c r="A182" s="26" t="s">
        <v>344</v>
      </c>
      <c r="B182" s="31" t="s">
        <v>345</v>
      </c>
      <c r="C182" s="11"/>
      <c r="D182" s="58">
        <f>D183</f>
        <v>2106003.77</v>
      </c>
    </row>
    <row r="183" spans="1:4" ht="66" customHeight="1" x14ac:dyDescent="0.3">
      <c r="A183" s="23" t="s">
        <v>346</v>
      </c>
      <c r="B183" s="24" t="s">
        <v>347</v>
      </c>
      <c r="C183" s="4"/>
      <c r="D183" s="50">
        <f>SUM(D184:D192)</f>
        <v>2106003.77</v>
      </c>
    </row>
    <row r="184" spans="1:4" ht="131.25" x14ac:dyDescent="0.3">
      <c r="A184" s="21" t="s">
        <v>348</v>
      </c>
      <c r="B184" s="27" t="s">
        <v>349</v>
      </c>
      <c r="C184" s="4">
        <v>100</v>
      </c>
      <c r="D184" s="41">
        <f>1368793.34+150+413375.43</f>
        <v>1782318.77</v>
      </c>
    </row>
    <row r="185" spans="1:4" s="8" customFormat="1" ht="87" customHeight="1" x14ac:dyDescent="0.3">
      <c r="A185" s="21" t="s">
        <v>350</v>
      </c>
      <c r="B185" s="27" t="s">
        <v>349</v>
      </c>
      <c r="C185" s="4">
        <v>200</v>
      </c>
      <c r="D185" s="41">
        <f>104185+3000</f>
        <v>107185</v>
      </c>
    </row>
    <row r="186" spans="1:4" s="8" customFormat="1" ht="66.75" customHeight="1" x14ac:dyDescent="0.3">
      <c r="A186" s="21" t="s">
        <v>418</v>
      </c>
      <c r="B186" s="27" t="s">
        <v>349</v>
      </c>
      <c r="C186" s="4">
        <v>800</v>
      </c>
      <c r="D186" s="41">
        <v>1500</v>
      </c>
    </row>
    <row r="187" spans="1:4" s="3" customFormat="1" ht="68.25" customHeight="1" x14ac:dyDescent="0.3">
      <c r="A187" s="21" t="s">
        <v>351</v>
      </c>
      <c r="B187" s="27" t="s">
        <v>352</v>
      </c>
      <c r="C187" s="4">
        <v>200</v>
      </c>
      <c r="D187" s="41">
        <v>10000</v>
      </c>
    </row>
    <row r="188" spans="1:4" ht="63.75" customHeight="1" x14ac:dyDescent="0.3">
      <c r="A188" s="21" t="s">
        <v>191</v>
      </c>
      <c r="B188" s="27" t="s">
        <v>353</v>
      </c>
      <c r="C188" s="4">
        <v>200</v>
      </c>
      <c r="D188" s="41">
        <v>10000</v>
      </c>
    </row>
    <row r="189" spans="1:4" ht="85.5" customHeight="1" x14ac:dyDescent="0.3">
      <c r="A189" s="44" t="s">
        <v>354</v>
      </c>
      <c r="B189" s="33" t="s">
        <v>355</v>
      </c>
      <c r="C189" s="11">
        <v>200</v>
      </c>
      <c r="D189" s="41">
        <v>121000</v>
      </c>
    </row>
    <row r="190" spans="1:4" ht="51" customHeight="1" x14ac:dyDescent="0.3">
      <c r="A190" s="52" t="s">
        <v>438</v>
      </c>
      <c r="B190" s="11" t="s">
        <v>355</v>
      </c>
      <c r="C190" s="11">
        <v>800</v>
      </c>
      <c r="D190" s="41">
        <v>20000</v>
      </c>
    </row>
    <row r="191" spans="1:4" ht="112.5" x14ac:dyDescent="0.3">
      <c r="A191" s="21" t="s">
        <v>356</v>
      </c>
      <c r="B191" s="27" t="s">
        <v>357</v>
      </c>
      <c r="C191" s="4">
        <v>200</v>
      </c>
      <c r="D191" s="41">
        <f>44000+10000-10000</f>
        <v>44000</v>
      </c>
    </row>
    <row r="192" spans="1:4" ht="112.5" x14ac:dyDescent="0.3">
      <c r="A192" s="21" t="s">
        <v>545</v>
      </c>
      <c r="B192" s="27" t="s">
        <v>357</v>
      </c>
      <c r="C192" s="4">
        <v>600</v>
      </c>
      <c r="D192" s="41">
        <v>10000</v>
      </c>
    </row>
    <row r="193" spans="1:4" s="8" customFormat="1" ht="66" customHeight="1" x14ac:dyDescent="0.3">
      <c r="A193" s="14" t="s">
        <v>252</v>
      </c>
      <c r="B193" s="15" t="s">
        <v>91</v>
      </c>
      <c r="C193" s="7"/>
      <c r="D193" s="58">
        <f>D194+D200+D204+D208</f>
        <v>1567000</v>
      </c>
    </row>
    <row r="194" spans="1:4" s="3" customFormat="1" ht="49.5" customHeight="1" x14ac:dyDescent="0.3">
      <c r="A194" s="14" t="s">
        <v>253</v>
      </c>
      <c r="B194" s="15" t="s">
        <v>92</v>
      </c>
      <c r="C194" s="7"/>
      <c r="D194" s="58">
        <f>D195</f>
        <v>135000</v>
      </c>
    </row>
    <row r="195" spans="1:4" ht="49.5" customHeight="1" x14ac:dyDescent="0.3">
      <c r="A195" s="16" t="s">
        <v>254</v>
      </c>
      <c r="B195" s="17" t="s">
        <v>93</v>
      </c>
      <c r="C195" s="5"/>
      <c r="D195" s="50">
        <f>SUM(D196:D199)</f>
        <v>135000</v>
      </c>
    </row>
    <row r="196" spans="1:4" s="8" customFormat="1" ht="112.5" x14ac:dyDescent="0.3">
      <c r="A196" s="21" t="s">
        <v>358</v>
      </c>
      <c r="B196" s="19" t="s">
        <v>94</v>
      </c>
      <c r="C196" s="4">
        <v>800</v>
      </c>
      <c r="D196" s="41">
        <v>45000</v>
      </c>
    </row>
    <row r="197" spans="1:4" s="8" customFormat="1" ht="104.25" customHeight="1" x14ac:dyDescent="0.3">
      <c r="A197" s="21" t="s">
        <v>359</v>
      </c>
      <c r="B197" s="27" t="s">
        <v>95</v>
      </c>
      <c r="C197" s="4">
        <v>800</v>
      </c>
      <c r="D197" s="41">
        <v>45000</v>
      </c>
    </row>
    <row r="198" spans="1:4" s="3" customFormat="1" ht="105.75" customHeight="1" x14ac:dyDescent="0.3">
      <c r="A198" s="21" t="s">
        <v>360</v>
      </c>
      <c r="B198" s="27" t="s">
        <v>361</v>
      </c>
      <c r="C198" s="4">
        <v>800</v>
      </c>
      <c r="D198" s="41">
        <v>20000</v>
      </c>
    </row>
    <row r="199" spans="1:4" ht="84" customHeight="1" x14ac:dyDescent="0.3">
      <c r="A199" s="21" t="s">
        <v>362</v>
      </c>
      <c r="B199" s="27" t="s">
        <v>363</v>
      </c>
      <c r="C199" s="4">
        <v>800</v>
      </c>
      <c r="D199" s="41">
        <v>25000</v>
      </c>
    </row>
    <row r="200" spans="1:4" ht="75" x14ac:dyDescent="0.3">
      <c r="A200" s="14" t="s">
        <v>255</v>
      </c>
      <c r="B200" s="15" t="s">
        <v>96</v>
      </c>
      <c r="C200" s="7"/>
      <c r="D200" s="58">
        <f>D201</f>
        <v>667000</v>
      </c>
    </row>
    <row r="201" spans="1:4" s="3" customFormat="1" ht="52.5" customHeight="1" x14ac:dyDescent="0.3">
      <c r="A201" s="16" t="s">
        <v>256</v>
      </c>
      <c r="B201" s="17" t="s">
        <v>97</v>
      </c>
      <c r="C201" s="5"/>
      <c r="D201" s="50">
        <f>SUM(D202:D203)</f>
        <v>667000</v>
      </c>
    </row>
    <row r="202" spans="1:4" ht="104.25" customHeight="1" x14ac:dyDescent="0.3">
      <c r="A202" s="18" t="s">
        <v>257</v>
      </c>
      <c r="B202" s="19" t="s">
        <v>98</v>
      </c>
      <c r="C202" s="4">
        <v>200</v>
      </c>
      <c r="D202" s="41">
        <v>250000</v>
      </c>
    </row>
    <row r="203" spans="1:4" s="8" customFormat="1" ht="69" customHeight="1" x14ac:dyDescent="0.3">
      <c r="A203" s="21" t="s">
        <v>364</v>
      </c>
      <c r="B203" s="27" t="s">
        <v>365</v>
      </c>
      <c r="C203" s="4">
        <v>200</v>
      </c>
      <c r="D203" s="41">
        <v>417000</v>
      </c>
    </row>
    <row r="204" spans="1:4" s="3" customFormat="1" ht="85.5" customHeight="1" x14ac:dyDescent="0.3">
      <c r="A204" s="14" t="s">
        <v>258</v>
      </c>
      <c r="B204" s="15" t="s">
        <v>99</v>
      </c>
      <c r="C204" s="7"/>
      <c r="D204" s="58">
        <f>D205</f>
        <v>405000</v>
      </c>
    </row>
    <row r="205" spans="1:4" ht="50.25" customHeight="1" x14ac:dyDescent="0.3">
      <c r="A205" s="16" t="s">
        <v>259</v>
      </c>
      <c r="B205" s="17" t="s">
        <v>100</v>
      </c>
      <c r="C205" s="5"/>
      <c r="D205" s="50">
        <f>SUM(D206:D207)</f>
        <v>405000</v>
      </c>
    </row>
    <row r="206" spans="1:4" ht="107.25" customHeight="1" x14ac:dyDescent="0.3">
      <c r="A206" s="18" t="s">
        <v>367</v>
      </c>
      <c r="B206" s="19" t="s">
        <v>368</v>
      </c>
      <c r="C206" s="4">
        <v>200</v>
      </c>
      <c r="D206" s="41">
        <v>305000</v>
      </c>
    </row>
    <row r="207" spans="1:4" ht="103.5" customHeight="1" x14ac:dyDescent="0.3">
      <c r="A207" s="18" t="s">
        <v>366</v>
      </c>
      <c r="B207" s="19" t="s">
        <v>429</v>
      </c>
      <c r="C207" s="4">
        <v>200</v>
      </c>
      <c r="D207" s="41">
        <v>100000</v>
      </c>
    </row>
    <row r="208" spans="1:4" s="3" customFormat="1" ht="123" customHeight="1" x14ac:dyDescent="0.3">
      <c r="A208" s="26" t="s">
        <v>369</v>
      </c>
      <c r="B208" s="31" t="s">
        <v>370</v>
      </c>
      <c r="C208" s="4"/>
      <c r="D208" s="58">
        <f>D209</f>
        <v>360000</v>
      </c>
    </row>
    <row r="209" spans="1:4" ht="102.75" customHeight="1" x14ac:dyDescent="0.3">
      <c r="A209" s="23" t="s">
        <v>371</v>
      </c>
      <c r="B209" s="24" t="s">
        <v>372</v>
      </c>
      <c r="C209" s="4"/>
      <c r="D209" s="50">
        <f>SUM(D210:D211)</f>
        <v>360000</v>
      </c>
    </row>
    <row r="210" spans="1:4" ht="106.5" customHeight="1" x14ac:dyDescent="0.3">
      <c r="A210" s="46" t="s">
        <v>426</v>
      </c>
      <c r="B210" s="27" t="s">
        <v>373</v>
      </c>
      <c r="C210" s="4">
        <v>200</v>
      </c>
      <c r="D210" s="41">
        <v>180000</v>
      </c>
    </row>
    <row r="211" spans="1:4" ht="105" customHeight="1" x14ac:dyDescent="0.3">
      <c r="A211" s="46" t="s">
        <v>427</v>
      </c>
      <c r="B211" s="27" t="s">
        <v>374</v>
      </c>
      <c r="C211" s="4">
        <v>200</v>
      </c>
      <c r="D211" s="41">
        <v>180000</v>
      </c>
    </row>
    <row r="212" spans="1:4" ht="83.25" customHeight="1" x14ac:dyDescent="0.3">
      <c r="A212" s="14" t="s">
        <v>375</v>
      </c>
      <c r="B212" s="15" t="s">
        <v>101</v>
      </c>
      <c r="C212" s="7"/>
      <c r="D212" s="58">
        <f t="shared" ref="D212" si="3">D213</f>
        <v>560000</v>
      </c>
    </row>
    <row r="213" spans="1:4" s="8" customFormat="1" ht="66.75" customHeight="1" x14ac:dyDescent="0.3">
      <c r="A213" s="14" t="s">
        <v>260</v>
      </c>
      <c r="B213" s="15" t="s">
        <v>102</v>
      </c>
      <c r="C213" s="7"/>
      <c r="D213" s="58">
        <f>D214+D217</f>
        <v>560000</v>
      </c>
    </row>
    <row r="214" spans="1:4" s="8" customFormat="1" ht="65.25" customHeight="1" x14ac:dyDescent="0.3">
      <c r="A214" s="16" t="s">
        <v>261</v>
      </c>
      <c r="B214" s="17" t="s">
        <v>103</v>
      </c>
      <c r="C214" s="5"/>
      <c r="D214" s="50">
        <f>SUM(D215:D216)</f>
        <v>510000</v>
      </c>
    </row>
    <row r="215" spans="1:4" s="3" customFormat="1" ht="105.75" customHeight="1" x14ac:dyDescent="0.3">
      <c r="A215" s="18" t="s">
        <v>262</v>
      </c>
      <c r="B215" s="19" t="s">
        <v>104</v>
      </c>
      <c r="C215" s="4">
        <v>200</v>
      </c>
      <c r="D215" s="41">
        <f>150000+50000+50000-50000</f>
        <v>200000</v>
      </c>
    </row>
    <row r="216" spans="1:4" s="3" customFormat="1" ht="106.5" customHeight="1" x14ac:dyDescent="0.3">
      <c r="A216" s="32" t="s">
        <v>433</v>
      </c>
      <c r="B216" s="33" t="s">
        <v>104</v>
      </c>
      <c r="C216" s="4">
        <v>600</v>
      </c>
      <c r="D216" s="41">
        <v>310000</v>
      </c>
    </row>
    <row r="217" spans="1:4" s="3" customFormat="1" ht="81" customHeight="1" x14ac:dyDescent="0.3">
      <c r="A217" s="54" t="s">
        <v>546</v>
      </c>
      <c r="B217" s="49" t="s">
        <v>547</v>
      </c>
      <c r="C217" s="5"/>
      <c r="D217" s="50">
        <f>D218</f>
        <v>50000</v>
      </c>
    </row>
    <row r="218" spans="1:4" s="3" customFormat="1" ht="118.5" customHeight="1" x14ac:dyDescent="0.3">
      <c r="A218" s="32" t="s">
        <v>551</v>
      </c>
      <c r="B218" s="33" t="s">
        <v>548</v>
      </c>
      <c r="C218" s="4">
        <v>200</v>
      </c>
      <c r="D218" s="41">
        <v>50000</v>
      </c>
    </row>
    <row r="219" spans="1:4" ht="103.5" customHeight="1" x14ac:dyDescent="0.3">
      <c r="A219" s="14" t="s">
        <v>106</v>
      </c>
      <c r="B219" s="15" t="s">
        <v>105</v>
      </c>
      <c r="C219" s="7"/>
      <c r="D219" s="58">
        <f>D220+D227</f>
        <v>244800</v>
      </c>
    </row>
    <row r="220" spans="1:4" ht="85.5" customHeight="1" x14ac:dyDescent="0.3">
      <c r="A220" s="14" t="s">
        <v>199</v>
      </c>
      <c r="B220" s="15" t="s">
        <v>107</v>
      </c>
      <c r="C220" s="7"/>
      <c r="D220" s="58">
        <f>D221+D224</f>
        <v>90000</v>
      </c>
    </row>
    <row r="221" spans="1:4" ht="70.5" customHeight="1" x14ac:dyDescent="0.3">
      <c r="A221" s="16" t="s">
        <v>109</v>
      </c>
      <c r="B221" s="17" t="s">
        <v>108</v>
      </c>
      <c r="C221" s="5"/>
      <c r="D221" s="50">
        <f>SUM(D222:D223)</f>
        <v>20000</v>
      </c>
    </row>
    <row r="222" spans="1:4" s="8" customFormat="1" ht="102" customHeight="1" x14ac:dyDescent="0.3">
      <c r="A222" s="18" t="s">
        <v>192</v>
      </c>
      <c r="B222" s="19" t="s">
        <v>110</v>
      </c>
      <c r="C222" s="4">
        <v>200</v>
      </c>
      <c r="D222" s="41">
        <v>10000</v>
      </c>
    </row>
    <row r="223" spans="1:4" s="8" customFormat="1" ht="87.75" customHeight="1" x14ac:dyDescent="0.3">
      <c r="A223" s="18" t="s">
        <v>376</v>
      </c>
      <c r="B223" s="19" t="s">
        <v>111</v>
      </c>
      <c r="C223" s="4">
        <v>200</v>
      </c>
      <c r="D223" s="41">
        <v>10000</v>
      </c>
    </row>
    <row r="224" spans="1:4" ht="67.5" customHeight="1" x14ac:dyDescent="0.3">
      <c r="A224" s="16" t="s">
        <v>113</v>
      </c>
      <c r="B224" s="17" t="s">
        <v>112</v>
      </c>
      <c r="C224" s="5"/>
      <c r="D224" s="50">
        <f>SUM(D225:D226)</f>
        <v>70000</v>
      </c>
    </row>
    <row r="225" spans="1:4" ht="83.25" customHeight="1" x14ac:dyDescent="0.3">
      <c r="A225" s="18" t="s">
        <v>193</v>
      </c>
      <c r="B225" s="19" t="s">
        <v>114</v>
      </c>
      <c r="C225" s="4">
        <v>200</v>
      </c>
      <c r="D225" s="41">
        <f>10000+40000</f>
        <v>50000</v>
      </c>
    </row>
    <row r="226" spans="1:4" ht="84.75" customHeight="1" x14ac:dyDescent="0.3">
      <c r="A226" s="18" t="s">
        <v>198</v>
      </c>
      <c r="B226" s="19" t="s">
        <v>114</v>
      </c>
      <c r="C226" s="4">
        <v>600</v>
      </c>
      <c r="D226" s="41">
        <v>20000</v>
      </c>
    </row>
    <row r="227" spans="1:4" s="3" customFormat="1" ht="146.25" customHeight="1" x14ac:dyDescent="0.3">
      <c r="A227" s="14" t="s">
        <v>434</v>
      </c>
      <c r="B227" s="15" t="s">
        <v>115</v>
      </c>
      <c r="C227" s="7"/>
      <c r="D227" s="58">
        <f t="shared" ref="D227:D228" si="4">D228</f>
        <v>154800</v>
      </c>
    </row>
    <row r="228" spans="1:4" ht="70.5" customHeight="1" x14ac:dyDescent="0.3">
      <c r="A228" s="16" t="s">
        <v>435</v>
      </c>
      <c r="B228" s="17" t="s">
        <v>116</v>
      </c>
      <c r="C228" s="5"/>
      <c r="D228" s="50">
        <f t="shared" si="4"/>
        <v>154800</v>
      </c>
    </row>
    <row r="229" spans="1:4" ht="144.75" customHeight="1" x14ac:dyDescent="0.3">
      <c r="A229" s="18" t="s">
        <v>436</v>
      </c>
      <c r="B229" s="19" t="s">
        <v>117</v>
      </c>
      <c r="C229" s="4">
        <v>600</v>
      </c>
      <c r="D229" s="41">
        <v>154800</v>
      </c>
    </row>
    <row r="230" spans="1:4" ht="90" customHeight="1" x14ac:dyDescent="0.3">
      <c r="A230" s="14" t="s">
        <v>263</v>
      </c>
      <c r="B230" s="15" t="s">
        <v>118</v>
      </c>
      <c r="C230" s="7"/>
      <c r="D230" s="58">
        <f>D231+D247+D250</f>
        <v>44660432.930000007</v>
      </c>
    </row>
    <row r="231" spans="1:4" ht="93" customHeight="1" x14ac:dyDescent="0.3">
      <c r="A231" s="14" t="s">
        <v>264</v>
      </c>
      <c r="B231" s="15" t="s">
        <v>119</v>
      </c>
      <c r="C231" s="7"/>
      <c r="D231" s="58">
        <f>D232+D234+D238+D243</f>
        <v>40918900.31000001</v>
      </c>
    </row>
    <row r="232" spans="1:4" s="8" customFormat="1" ht="63" customHeight="1" x14ac:dyDescent="0.3">
      <c r="A232" s="16" t="s">
        <v>121</v>
      </c>
      <c r="B232" s="17" t="s">
        <v>120</v>
      </c>
      <c r="C232" s="5"/>
      <c r="D232" s="50">
        <f>D233</f>
        <v>1042677.38</v>
      </c>
    </row>
    <row r="233" spans="1:4" s="3" customFormat="1" ht="126" customHeight="1" x14ac:dyDescent="0.3">
      <c r="A233" s="18" t="s">
        <v>169</v>
      </c>
      <c r="B233" s="19" t="s">
        <v>122</v>
      </c>
      <c r="C233" s="4">
        <v>100</v>
      </c>
      <c r="D233" s="41">
        <f>816192+226485.38</f>
        <v>1042677.38</v>
      </c>
    </row>
    <row r="234" spans="1:4" ht="88.5" customHeight="1" x14ac:dyDescent="0.3">
      <c r="A234" s="16" t="s">
        <v>265</v>
      </c>
      <c r="B234" s="17" t="s">
        <v>123</v>
      </c>
      <c r="C234" s="5"/>
      <c r="D234" s="50">
        <f>SUM(D235:D237)</f>
        <v>39370287.430000007</v>
      </c>
    </row>
    <row r="235" spans="1:4" ht="168.75" x14ac:dyDescent="0.3">
      <c r="A235" s="18" t="s">
        <v>266</v>
      </c>
      <c r="B235" s="19" t="s">
        <v>124</v>
      </c>
      <c r="C235" s="4">
        <v>100</v>
      </c>
      <c r="D235" s="41">
        <f>12694192.92+100+3833659.86+4074990.4+1230647.1+1608612.72+600+485801.05+3709709.12+1120332.16+2558410.4+772639.94+2115390+148256.14+337306.02+196964.48</f>
        <v>34887612.310000002</v>
      </c>
    </row>
    <row r="236" spans="1:4" s="8" customFormat="1" ht="112.5" x14ac:dyDescent="0.3">
      <c r="A236" s="18" t="s">
        <v>377</v>
      </c>
      <c r="B236" s="19" t="s">
        <v>124</v>
      </c>
      <c r="C236" s="4">
        <v>200</v>
      </c>
      <c r="D236" s="41">
        <f>735007.13+896995.8+129000+612042.26+58903.74+6000-50000+1579602.87+207731.32+133900</f>
        <v>4309183.120000001</v>
      </c>
    </row>
    <row r="237" spans="1:4" s="3" customFormat="1" ht="93.75" x14ac:dyDescent="0.3">
      <c r="A237" s="18" t="s">
        <v>267</v>
      </c>
      <c r="B237" s="19" t="s">
        <v>124</v>
      </c>
      <c r="C237" s="4">
        <v>800</v>
      </c>
      <c r="D237" s="41">
        <f>92000+17292+16000+4200-6000+50000</f>
        <v>173492</v>
      </c>
    </row>
    <row r="238" spans="1:4" s="8" customFormat="1" ht="66" customHeight="1" x14ac:dyDescent="0.3">
      <c r="A238" s="16" t="s">
        <v>268</v>
      </c>
      <c r="B238" s="17" t="s">
        <v>125</v>
      </c>
      <c r="C238" s="5"/>
      <c r="D238" s="50">
        <f>SUM(D239:D242)</f>
        <v>72700</v>
      </c>
    </row>
    <row r="239" spans="1:4" s="8" customFormat="1" ht="123" customHeight="1" x14ac:dyDescent="0.3">
      <c r="A239" s="18" t="s">
        <v>269</v>
      </c>
      <c r="B239" s="19" t="s">
        <v>126</v>
      </c>
      <c r="C239" s="4">
        <v>200</v>
      </c>
      <c r="D239" s="41">
        <v>8000</v>
      </c>
    </row>
    <row r="240" spans="1:4" s="3" customFormat="1" ht="125.25" customHeight="1" x14ac:dyDescent="0.3">
      <c r="A240" s="35" t="s">
        <v>270</v>
      </c>
      <c r="B240" s="19" t="s">
        <v>164</v>
      </c>
      <c r="C240" s="4">
        <v>200</v>
      </c>
      <c r="D240" s="41">
        <f>30000+8000+8000+8000</f>
        <v>54000</v>
      </c>
    </row>
    <row r="241" spans="1:4" ht="102.75" customHeight="1" x14ac:dyDescent="0.3">
      <c r="A241" s="18" t="s">
        <v>271</v>
      </c>
      <c r="B241" s="19" t="s">
        <v>127</v>
      </c>
      <c r="C241" s="4">
        <v>200</v>
      </c>
      <c r="D241" s="41">
        <v>1500</v>
      </c>
    </row>
    <row r="242" spans="1:4" s="3" customFormat="1" ht="85.5" customHeight="1" x14ac:dyDescent="0.3">
      <c r="A242" s="21" t="s">
        <v>378</v>
      </c>
      <c r="B242" s="27" t="s">
        <v>379</v>
      </c>
      <c r="C242" s="4">
        <v>200</v>
      </c>
      <c r="D242" s="41">
        <v>9200</v>
      </c>
    </row>
    <row r="243" spans="1:4" ht="66" customHeight="1" x14ac:dyDescent="0.3">
      <c r="A243" s="16" t="s">
        <v>129</v>
      </c>
      <c r="B243" s="17" t="s">
        <v>128</v>
      </c>
      <c r="C243" s="5"/>
      <c r="D243" s="50">
        <f>SUM(D244:D246)</f>
        <v>433235.5</v>
      </c>
    </row>
    <row r="244" spans="1:4" ht="105.75" customHeight="1" x14ac:dyDescent="0.3">
      <c r="A244" s="32" t="s">
        <v>205</v>
      </c>
      <c r="B244" s="19" t="s">
        <v>130</v>
      </c>
      <c r="C244" s="4">
        <v>200</v>
      </c>
      <c r="D244" s="41">
        <v>11673.5</v>
      </c>
    </row>
    <row r="245" spans="1:4" ht="163.5" customHeight="1" x14ac:dyDescent="0.3">
      <c r="A245" s="43" t="s">
        <v>206</v>
      </c>
      <c r="B245" s="19" t="s">
        <v>131</v>
      </c>
      <c r="C245" s="4">
        <v>100</v>
      </c>
      <c r="D245" s="41">
        <v>359928.4</v>
      </c>
    </row>
    <row r="246" spans="1:4" ht="115.5" customHeight="1" x14ac:dyDescent="0.3">
      <c r="A246" s="32" t="s">
        <v>207</v>
      </c>
      <c r="B246" s="19" t="s">
        <v>131</v>
      </c>
      <c r="C246" s="4">
        <v>200</v>
      </c>
      <c r="D246" s="41">
        <v>61633.599999999999</v>
      </c>
    </row>
    <row r="247" spans="1:4" ht="145.5" customHeight="1" x14ac:dyDescent="0.3">
      <c r="A247" s="26" t="s">
        <v>380</v>
      </c>
      <c r="B247" s="15" t="s">
        <v>132</v>
      </c>
      <c r="C247" s="7"/>
      <c r="D247" s="58">
        <f t="shared" ref="D247" si="5">D248</f>
        <v>3243396.62</v>
      </c>
    </row>
    <row r="248" spans="1:4" ht="108.75" customHeight="1" x14ac:dyDescent="0.3">
      <c r="A248" s="16" t="s">
        <v>272</v>
      </c>
      <c r="B248" s="17" t="s">
        <v>133</v>
      </c>
      <c r="C248" s="5"/>
      <c r="D248" s="50">
        <f>SUM(D249:D249)</f>
        <v>3243396.62</v>
      </c>
    </row>
    <row r="249" spans="1:4" ht="107.25" customHeight="1" x14ac:dyDescent="0.3">
      <c r="A249" s="18" t="s">
        <v>535</v>
      </c>
      <c r="B249" s="19" t="s">
        <v>534</v>
      </c>
      <c r="C249" s="4">
        <v>600</v>
      </c>
      <c r="D249" s="41">
        <v>3243396.62</v>
      </c>
    </row>
    <row r="250" spans="1:4" ht="75" x14ac:dyDescent="0.3">
      <c r="A250" s="26" t="s">
        <v>381</v>
      </c>
      <c r="B250" s="31" t="s">
        <v>382</v>
      </c>
      <c r="C250" s="7"/>
      <c r="D250" s="58">
        <f>D251+D255</f>
        <v>498136</v>
      </c>
    </row>
    <row r="251" spans="1:4" ht="68.25" customHeight="1" x14ac:dyDescent="0.3">
      <c r="A251" s="23" t="s">
        <v>383</v>
      </c>
      <c r="B251" s="24" t="s">
        <v>384</v>
      </c>
      <c r="C251" s="5"/>
      <c r="D251" s="50">
        <f>SUM(D252:D254)</f>
        <v>155404</v>
      </c>
    </row>
    <row r="252" spans="1:4" s="3" customFormat="1" ht="105.75" customHeight="1" x14ac:dyDescent="0.3">
      <c r="A252" s="21" t="s">
        <v>385</v>
      </c>
      <c r="B252" s="27" t="s">
        <v>386</v>
      </c>
      <c r="C252" s="4">
        <v>200</v>
      </c>
      <c r="D252" s="41">
        <v>40450</v>
      </c>
    </row>
    <row r="253" spans="1:4" ht="122.25" customHeight="1" x14ac:dyDescent="0.3">
      <c r="A253" s="21" t="s">
        <v>387</v>
      </c>
      <c r="B253" s="27" t="s">
        <v>388</v>
      </c>
      <c r="C253" s="4">
        <v>200</v>
      </c>
      <c r="D253" s="41">
        <v>100000</v>
      </c>
    </row>
    <row r="254" spans="1:4" s="3" customFormat="1" ht="99.75" customHeight="1" x14ac:dyDescent="0.3">
      <c r="A254" s="21" t="s">
        <v>389</v>
      </c>
      <c r="B254" s="27" t="s">
        <v>390</v>
      </c>
      <c r="C254" s="4">
        <v>200</v>
      </c>
      <c r="D254" s="41">
        <v>14954</v>
      </c>
    </row>
    <row r="255" spans="1:4" ht="45.75" customHeight="1" x14ac:dyDescent="0.3">
      <c r="A255" s="23" t="s">
        <v>391</v>
      </c>
      <c r="B255" s="24" t="s">
        <v>392</v>
      </c>
      <c r="C255" s="4"/>
      <c r="D255" s="50">
        <f>SUM(D256:D257)</f>
        <v>342732</v>
      </c>
    </row>
    <row r="256" spans="1:4" ht="82.5" customHeight="1" x14ac:dyDescent="0.3">
      <c r="A256" s="21" t="s">
        <v>393</v>
      </c>
      <c r="B256" s="27" t="s">
        <v>394</v>
      </c>
      <c r="C256" s="4">
        <v>200</v>
      </c>
      <c r="D256" s="41">
        <v>242732</v>
      </c>
    </row>
    <row r="257" spans="1:4" ht="67.5" customHeight="1" x14ac:dyDescent="0.3">
      <c r="A257" s="21" t="s">
        <v>395</v>
      </c>
      <c r="B257" s="27" t="s">
        <v>396</v>
      </c>
      <c r="C257" s="4">
        <v>200</v>
      </c>
      <c r="D257" s="41">
        <v>100000</v>
      </c>
    </row>
    <row r="258" spans="1:4" ht="82.5" customHeight="1" x14ac:dyDescent="0.3">
      <c r="A258" s="14" t="s">
        <v>135</v>
      </c>
      <c r="B258" s="15" t="s">
        <v>134</v>
      </c>
      <c r="C258" s="7"/>
      <c r="D258" s="58">
        <f>D259+D262</f>
        <v>114400</v>
      </c>
    </row>
    <row r="259" spans="1:4" ht="67.5" customHeight="1" x14ac:dyDescent="0.3">
      <c r="A259" s="14" t="s">
        <v>137</v>
      </c>
      <c r="B259" s="15" t="s">
        <v>136</v>
      </c>
      <c r="C259" s="7"/>
      <c r="D259" s="58">
        <f>D260</f>
        <v>84400</v>
      </c>
    </row>
    <row r="260" spans="1:4" ht="44.25" customHeight="1" x14ac:dyDescent="0.3">
      <c r="A260" s="16" t="s">
        <v>139</v>
      </c>
      <c r="B260" s="17" t="s">
        <v>138</v>
      </c>
      <c r="C260" s="5"/>
      <c r="D260" s="50">
        <f>SUM(D261:D261)</f>
        <v>84400</v>
      </c>
    </row>
    <row r="261" spans="1:4" ht="131.25" x14ac:dyDescent="0.3">
      <c r="A261" s="18" t="s">
        <v>273</v>
      </c>
      <c r="B261" s="19" t="s">
        <v>140</v>
      </c>
      <c r="C261" s="4">
        <v>600</v>
      </c>
      <c r="D261" s="41">
        <f>35000+49400</f>
        <v>84400</v>
      </c>
    </row>
    <row r="262" spans="1:4" s="8" customFormat="1" ht="56.25" x14ac:dyDescent="0.3">
      <c r="A262" s="14" t="s">
        <v>142</v>
      </c>
      <c r="B262" s="15" t="s">
        <v>141</v>
      </c>
      <c r="C262" s="7"/>
      <c r="D262" s="58">
        <f>D263</f>
        <v>30000</v>
      </c>
    </row>
    <row r="263" spans="1:4" s="8" customFormat="1" ht="47.25" customHeight="1" x14ac:dyDescent="0.3">
      <c r="A263" s="16" t="s">
        <v>144</v>
      </c>
      <c r="B263" s="17" t="s">
        <v>143</v>
      </c>
      <c r="C263" s="5"/>
      <c r="D263" s="50">
        <f>SUM(D264:D267)</f>
        <v>30000</v>
      </c>
    </row>
    <row r="264" spans="1:4" s="3" customFormat="1" ht="140.25" customHeight="1" x14ac:dyDescent="0.3">
      <c r="A264" s="18" t="s">
        <v>194</v>
      </c>
      <c r="B264" s="19" t="s">
        <v>145</v>
      </c>
      <c r="C264" s="4">
        <v>200</v>
      </c>
      <c r="D264" s="41">
        <f>10000+5000</f>
        <v>15000</v>
      </c>
    </row>
    <row r="265" spans="1:4" ht="100.5" customHeight="1" x14ac:dyDescent="0.3">
      <c r="A265" s="18" t="s">
        <v>195</v>
      </c>
      <c r="B265" s="19" t="s">
        <v>146</v>
      </c>
      <c r="C265" s="4">
        <v>200</v>
      </c>
      <c r="D265" s="41">
        <v>4000</v>
      </c>
    </row>
    <row r="266" spans="1:4" ht="105.75" customHeight="1" x14ac:dyDescent="0.3">
      <c r="A266" s="18" t="s">
        <v>196</v>
      </c>
      <c r="B266" s="19" t="s">
        <v>147</v>
      </c>
      <c r="C266" s="4">
        <v>200</v>
      </c>
      <c r="D266" s="41">
        <v>5000</v>
      </c>
    </row>
    <row r="267" spans="1:4" s="8" customFormat="1" ht="123" customHeight="1" x14ac:dyDescent="0.3">
      <c r="A267" s="18" t="s">
        <v>197</v>
      </c>
      <c r="B267" s="19" t="s">
        <v>148</v>
      </c>
      <c r="C267" s="4">
        <v>200</v>
      </c>
      <c r="D267" s="41">
        <v>6000</v>
      </c>
    </row>
    <row r="268" spans="1:4" s="3" customFormat="1" ht="131.25" x14ac:dyDescent="0.3">
      <c r="A268" s="47" t="s">
        <v>420</v>
      </c>
      <c r="B268" s="31" t="s">
        <v>397</v>
      </c>
      <c r="C268" s="4"/>
      <c r="D268" s="58">
        <f>D269</f>
        <v>13500</v>
      </c>
    </row>
    <row r="269" spans="1:4" ht="47.25" customHeight="1" x14ac:dyDescent="0.3">
      <c r="A269" s="45" t="s">
        <v>416</v>
      </c>
      <c r="B269" s="31" t="s">
        <v>398</v>
      </c>
      <c r="C269" s="7"/>
      <c r="D269" s="58">
        <f>D270+D272</f>
        <v>13500</v>
      </c>
    </row>
    <row r="270" spans="1:4" ht="63" customHeight="1" x14ac:dyDescent="0.3">
      <c r="A270" s="48" t="s">
        <v>419</v>
      </c>
      <c r="B270" s="49" t="s">
        <v>399</v>
      </c>
      <c r="C270" s="11"/>
      <c r="D270" s="50">
        <f>SUM(D271)</f>
        <v>12000</v>
      </c>
    </row>
    <row r="271" spans="1:4" ht="104.25" customHeight="1" x14ac:dyDescent="0.3">
      <c r="A271" s="21" t="s">
        <v>400</v>
      </c>
      <c r="B271" s="27" t="s">
        <v>401</v>
      </c>
      <c r="C271" s="4">
        <v>200</v>
      </c>
      <c r="D271" s="41">
        <v>12000</v>
      </c>
    </row>
    <row r="272" spans="1:4" ht="187.5" x14ac:dyDescent="0.3">
      <c r="A272" s="23" t="s">
        <v>402</v>
      </c>
      <c r="B272" s="24" t="s">
        <v>403</v>
      </c>
      <c r="C272" s="4"/>
      <c r="D272" s="50">
        <f>D273</f>
        <v>1500</v>
      </c>
    </row>
    <row r="273" spans="1:4" s="8" customFormat="1" ht="120" customHeight="1" x14ac:dyDescent="0.3">
      <c r="A273" s="44" t="s">
        <v>417</v>
      </c>
      <c r="B273" s="27" t="s">
        <v>404</v>
      </c>
      <c r="C273" s="4">
        <v>200</v>
      </c>
      <c r="D273" s="41">
        <v>1500</v>
      </c>
    </row>
    <row r="274" spans="1:4" ht="81" customHeight="1" x14ac:dyDescent="0.3">
      <c r="A274" s="47" t="s">
        <v>437</v>
      </c>
      <c r="B274" s="15" t="s">
        <v>405</v>
      </c>
      <c r="C274" s="4"/>
      <c r="D274" s="58">
        <f>D275+D278</f>
        <v>475381.75</v>
      </c>
    </row>
    <row r="275" spans="1:4" ht="46.5" customHeight="1" x14ac:dyDescent="0.3">
      <c r="A275" s="14" t="s">
        <v>238</v>
      </c>
      <c r="B275" s="15" t="s">
        <v>406</v>
      </c>
      <c r="C275" s="4"/>
      <c r="D275" s="58">
        <f>D276</f>
        <v>276661.75</v>
      </c>
    </row>
    <row r="276" spans="1:4" ht="45" customHeight="1" x14ac:dyDescent="0.3">
      <c r="A276" s="16" t="s">
        <v>239</v>
      </c>
      <c r="B276" s="17" t="s">
        <v>407</v>
      </c>
      <c r="C276" s="4"/>
      <c r="D276" s="50">
        <f>SUM(D277:D277)</f>
        <v>276661.75</v>
      </c>
    </row>
    <row r="277" spans="1:4" ht="75" x14ac:dyDescent="0.3">
      <c r="A277" s="18" t="s">
        <v>240</v>
      </c>
      <c r="B277" s="19" t="s">
        <v>408</v>
      </c>
      <c r="C277" s="4">
        <v>300</v>
      </c>
      <c r="D277" s="41">
        <f>254661.75+22000</f>
        <v>276661.75</v>
      </c>
    </row>
    <row r="278" spans="1:4" ht="64.5" customHeight="1" x14ac:dyDescent="0.3">
      <c r="A278" s="14" t="s">
        <v>241</v>
      </c>
      <c r="B278" s="15" t="s">
        <v>409</v>
      </c>
      <c r="C278" s="4"/>
      <c r="D278" s="58">
        <f>D279</f>
        <v>198720</v>
      </c>
    </row>
    <row r="279" spans="1:4" ht="63.75" customHeight="1" x14ac:dyDescent="0.3">
      <c r="A279" s="16" t="s">
        <v>242</v>
      </c>
      <c r="B279" s="17" t="s">
        <v>410</v>
      </c>
      <c r="C279" s="4"/>
      <c r="D279" s="50">
        <f>SUM(D280:D280)</f>
        <v>198720</v>
      </c>
    </row>
    <row r="280" spans="1:4" ht="141" customHeight="1" x14ac:dyDescent="0.3">
      <c r="A280" s="21" t="s">
        <v>411</v>
      </c>
      <c r="B280" s="27" t="s">
        <v>412</v>
      </c>
      <c r="C280" s="4">
        <v>300</v>
      </c>
      <c r="D280" s="41">
        <f>198720+22000-22000</f>
        <v>198720</v>
      </c>
    </row>
    <row r="281" spans="1:4" ht="96" customHeight="1" x14ac:dyDescent="0.3">
      <c r="A281" s="47" t="s">
        <v>497</v>
      </c>
      <c r="B281" s="53" t="s">
        <v>498</v>
      </c>
      <c r="C281" s="56"/>
      <c r="D281" s="58">
        <f>D282</f>
        <v>121000</v>
      </c>
    </row>
    <row r="282" spans="1:4" ht="76.5" customHeight="1" x14ac:dyDescent="0.3">
      <c r="A282" s="47" t="s">
        <v>499</v>
      </c>
      <c r="B282" s="53" t="s">
        <v>500</v>
      </c>
      <c r="C282" s="56"/>
      <c r="D282" s="58">
        <f>D283</f>
        <v>121000</v>
      </c>
    </row>
    <row r="283" spans="1:4" ht="59.25" customHeight="1" x14ac:dyDescent="0.3">
      <c r="A283" s="48" t="s">
        <v>501</v>
      </c>
      <c r="B283" s="49" t="s">
        <v>502</v>
      </c>
      <c r="C283" s="34"/>
      <c r="D283" s="50">
        <f>SUM(D284:D286)</f>
        <v>121000</v>
      </c>
    </row>
    <row r="284" spans="1:4" ht="71.25" customHeight="1" x14ac:dyDescent="0.3">
      <c r="A284" s="44" t="s">
        <v>503</v>
      </c>
      <c r="B284" s="33" t="s">
        <v>504</v>
      </c>
      <c r="C284" s="11">
        <v>200</v>
      </c>
      <c r="D284" s="41">
        <v>15000</v>
      </c>
    </row>
    <row r="285" spans="1:4" ht="93" customHeight="1" x14ac:dyDescent="0.3">
      <c r="A285" s="44" t="s">
        <v>505</v>
      </c>
      <c r="B285" s="33" t="s">
        <v>506</v>
      </c>
      <c r="C285" s="11">
        <v>200</v>
      </c>
      <c r="D285" s="41">
        <f>20000+6000+56000+6000</f>
        <v>88000</v>
      </c>
    </row>
    <row r="286" spans="1:4" ht="93" customHeight="1" x14ac:dyDescent="0.3">
      <c r="A286" s="44" t="s">
        <v>507</v>
      </c>
      <c r="B286" s="33" t="s">
        <v>506</v>
      </c>
      <c r="C286" s="11">
        <v>600</v>
      </c>
      <c r="D286" s="41">
        <v>18000</v>
      </c>
    </row>
    <row r="287" spans="1:4" s="8" customFormat="1" ht="108" customHeight="1" x14ac:dyDescent="0.3">
      <c r="A287" s="14" t="s">
        <v>549</v>
      </c>
      <c r="B287" s="15" t="s">
        <v>149</v>
      </c>
      <c r="C287" s="7"/>
      <c r="D287" s="58">
        <f>SUM(D288:D295)</f>
        <v>5370544.7200000007</v>
      </c>
    </row>
    <row r="288" spans="1:4" s="8" customFormat="1" ht="123" customHeight="1" x14ac:dyDescent="0.3">
      <c r="A288" s="18" t="s">
        <v>274</v>
      </c>
      <c r="B288" s="19" t="s">
        <v>150</v>
      </c>
      <c r="C288" s="4">
        <v>100</v>
      </c>
      <c r="D288" s="41">
        <f>946202.4+285753.12+271092.54</f>
        <v>1503048.06</v>
      </c>
    </row>
    <row r="289" spans="1:4" s="8" customFormat="1" ht="81.75" customHeight="1" x14ac:dyDescent="0.3">
      <c r="A289" s="18" t="s">
        <v>275</v>
      </c>
      <c r="B289" s="19" t="s">
        <v>150</v>
      </c>
      <c r="C289" s="4">
        <v>200</v>
      </c>
      <c r="D289" s="41">
        <f>283770+8899+13000+311030</f>
        <v>616699</v>
      </c>
    </row>
    <row r="290" spans="1:4" ht="63.75" customHeight="1" x14ac:dyDescent="0.3">
      <c r="A290" s="18" t="s">
        <v>276</v>
      </c>
      <c r="B290" s="19" t="s">
        <v>150</v>
      </c>
      <c r="C290" s="4">
        <v>800</v>
      </c>
      <c r="D290" s="41">
        <f>3500+14000</f>
        <v>17500</v>
      </c>
    </row>
    <row r="291" spans="1:4" ht="141.75" customHeight="1" x14ac:dyDescent="0.3">
      <c r="A291" s="18" t="s">
        <v>277</v>
      </c>
      <c r="B291" s="19" t="s">
        <v>151</v>
      </c>
      <c r="C291" s="4">
        <v>100</v>
      </c>
      <c r="D291" s="41">
        <f>80899-8899</f>
        <v>72000</v>
      </c>
    </row>
    <row r="292" spans="1:4" ht="145.5" customHeight="1" x14ac:dyDescent="0.3">
      <c r="A292" s="18" t="s">
        <v>170</v>
      </c>
      <c r="B292" s="19" t="s">
        <v>152</v>
      </c>
      <c r="C292" s="4">
        <v>100</v>
      </c>
      <c r="D292" s="41">
        <f>908606.4+275303.97+600</f>
        <v>1184510.3700000001</v>
      </c>
    </row>
    <row r="293" spans="1:4" ht="83.25" customHeight="1" x14ac:dyDescent="0.3">
      <c r="A293" s="18" t="s">
        <v>278</v>
      </c>
      <c r="B293" s="19" t="s">
        <v>152</v>
      </c>
      <c r="C293" s="4">
        <v>200</v>
      </c>
      <c r="D293" s="41">
        <f>222035-100+2880</f>
        <v>224815</v>
      </c>
    </row>
    <row r="294" spans="1:4" ht="150" x14ac:dyDescent="0.3">
      <c r="A294" s="18" t="s">
        <v>171</v>
      </c>
      <c r="B294" s="19" t="s">
        <v>153</v>
      </c>
      <c r="C294" s="4">
        <v>100</v>
      </c>
      <c r="D294" s="38">
        <f>545388.48+164707.32</f>
        <v>710095.8</v>
      </c>
    </row>
    <row r="295" spans="1:4" ht="126" customHeight="1" x14ac:dyDescent="0.3">
      <c r="A295" s="20" t="s">
        <v>172</v>
      </c>
      <c r="B295" s="19" t="s">
        <v>163</v>
      </c>
      <c r="C295" s="4">
        <v>100</v>
      </c>
      <c r="D295" s="38">
        <f>800212.36+241664.13</f>
        <v>1041876.49</v>
      </c>
    </row>
    <row r="296" spans="1:4" ht="93.75" customHeight="1" x14ac:dyDescent="0.3">
      <c r="A296" s="14" t="s">
        <v>423</v>
      </c>
      <c r="B296" s="15" t="s">
        <v>424</v>
      </c>
      <c r="C296" s="7"/>
      <c r="D296" s="40">
        <f>SUM(D297:D310)</f>
        <v>8064761.3200000012</v>
      </c>
    </row>
    <row r="297" spans="1:4" ht="66" customHeight="1" x14ac:dyDescent="0.3">
      <c r="A297" s="18" t="s">
        <v>516</v>
      </c>
      <c r="B297" s="19" t="s">
        <v>508</v>
      </c>
      <c r="C297" s="4">
        <v>200</v>
      </c>
      <c r="D297" s="38">
        <f>359104+1538691.74</f>
        <v>1897795.74</v>
      </c>
    </row>
    <row r="298" spans="1:4" ht="147.75" customHeight="1" x14ac:dyDescent="0.3">
      <c r="A298" s="32" t="s">
        <v>541</v>
      </c>
      <c r="B298" s="33" t="s">
        <v>540</v>
      </c>
      <c r="C298" s="11">
        <v>100</v>
      </c>
      <c r="D298" s="41">
        <f>943210.65-6550</f>
        <v>936660.65</v>
      </c>
    </row>
    <row r="299" spans="1:4" ht="189" customHeight="1" x14ac:dyDescent="0.3">
      <c r="A299" s="21" t="s">
        <v>536</v>
      </c>
      <c r="B299" s="19" t="s">
        <v>509</v>
      </c>
      <c r="C299" s="4">
        <v>500</v>
      </c>
      <c r="D299" s="38">
        <v>20000</v>
      </c>
    </row>
    <row r="300" spans="1:4" ht="64.5" customHeight="1" x14ac:dyDescent="0.3">
      <c r="A300" s="18" t="s">
        <v>517</v>
      </c>
      <c r="B300" s="19" t="s">
        <v>510</v>
      </c>
      <c r="C300" s="4">
        <v>500</v>
      </c>
      <c r="D300" s="38">
        <v>100000</v>
      </c>
    </row>
    <row r="301" spans="1:4" ht="93.75" customHeight="1" x14ac:dyDescent="0.3">
      <c r="A301" s="18" t="s">
        <v>515</v>
      </c>
      <c r="B301" s="19" t="s">
        <v>511</v>
      </c>
      <c r="C301" s="4">
        <v>200</v>
      </c>
      <c r="D301" s="38">
        <v>200000</v>
      </c>
    </row>
    <row r="302" spans="1:4" ht="93.75" customHeight="1" x14ac:dyDescent="0.3">
      <c r="A302" s="18" t="s">
        <v>533</v>
      </c>
      <c r="B302" s="33" t="s">
        <v>532</v>
      </c>
      <c r="C302" s="11">
        <v>500</v>
      </c>
      <c r="D302" s="41">
        <v>42817</v>
      </c>
    </row>
    <row r="303" spans="1:4" ht="72.75" customHeight="1" x14ac:dyDescent="0.3">
      <c r="A303" s="18" t="s">
        <v>519</v>
      </c>
      <c r="B303" s="19" t="s">
        <v>512</v>
      </c>
      <c r="C303" s="4">
        <v>300</v>
      </c>
      <c r="D303" s="38">
        <v>1533498.25</v>
      </c>
    </row>
    <row r="304" spans="1:4" ht="198.75" customHeight="1" x14ac:dyDescent="0.3">
      <c r="A304" s="32" t="s">
        <v>421</v>
      </c>
      <c r="B304" s="33" t="s">
        <v>422</v>
      </c>
      <c r="C304" s="11">
        <v>200</v>
      </c>
      <c r="D304" s="41">
        <v>22500</v>
      </c>
    </row>
    <row r="305" spans="1:4" ht="107.25" customHeight="1" x14ac:dyDescent="0.3">
      <c r="A305" s="32" t="s">
        <v>561</v>
      </c>
      <c r="B305" s="33" t="s">
        <v>557</v>
      </c>
      <c r="C305" s="11">
        <v>200</v>
      </c>
      <c r="D305" s="41">
        <v>644500</v>
      </c>
    </row>
    <row r="306" spans="1:4" ht="111.75" customHeight="1" x14ac:dyDescent="0.3">
      <c r="A306" s="32" t="s">
        <v>556</v>
      </c>
      <c r="B306" s="33" t="s">
        <v>514</v>
      </c>
      <c r="C306" s="11">
        <v>200</v>
      </c>
      <c r="D306" s="41">
        <v>6550</v>
      </c>
    </row>
    <row r="307" spans="1:4" ht="200.25" customHeight="1" x14ac:dyDescent="0.3">
      <c r="A307" s="32" t="s">
        <v>531</v>
      </c>
      <c r="B307" s="33" t="s">
        <v>530</v>
      </c>
      <c r="C307" s="11">
        <v>200</v>
      </c>
      <c r="D307" s="41">
        <v>101433.22</v>
      </c>
    </row>
    <row r="308" spans="1:4" ht="104.25" customHeight="1" x14ac:dyDescent="0.3">
      <c r="A308" s="32" t="s">
        <v>521</v>
      </c>
      <c r="B308" s="33" t="s">
        <v>520</v>
      </c>
      <c r="C308" s="11">
        <v>200</v>
      </c>
      <c r="D308" s="41">
        <v>1914021.6</v>
      </c>
    </row>
    <row r="309" spans="1:4" ht="104.25" customHeight="1" x14ac:dyDescent="0.3">
      <c r="A309" s="32" t="s">
        <v>521</v>
      </c>
      <c r="B309" s="33" t="s">
        <v>558</v>
      </c>
      <c r="C309" s="11">
        <v>200</v>
      </c>
      <c r="D309" s="41">
        <v>20000</v>
      </c>
    </row>
    <row r="310" spans="1:4" ht="51.75" customHeight="1" x14ac:dyDescent="0.3">
      <c r="A310" s="18" t="s">
        <v>518</v>
      </c>
      <c r="B310" s="19" t="s">
        <v>513</v>
      </c>
      <c r="C310" s="4">
        <v>800</v>
      </c>
      <c r="D310" s="38">
        <v>624984.86</v>
      </c>
    </row>
    <row r="311" spans="1:4" ht="21.75" customHeight="1" x14ac:dyDescent="0.3">
      <c r="A311" s="13" t="s">
        <v>413</v>
      </c>
      <c r="B311" s="36"/>
      <c r="C311" s="37"/>
      <c r="D311" s="40">
        <f>D15+D82+D130+D172+D193+D212+D219+D230+D258+D268+D274+D281+D287+D296</f>
        <v>291255442.17000002</v>
      </c>
    </row>
    <row r="312" spans="1:4" x14ac:dyDescent="0.3">
      <c r="B312" s="9"/>
      <c r="C312" s="10"/>
    </row>
    <row r="314" spans="1:4" s="8" customFormat="1" x14ac:dyDescent="0.3">
      <c r="A314" s="1"/>
      <c r="B314" s="1"/>
      <c r="C314" s="2"/>
      <c r="D314" s="39"/>
    </row>
    <row r="319" spans="1:4" x14ac:dyDescent="0.3">
      <c r="D319" s="42"/>
    </row>
  </sheetData>
  <mergeCells count="14">
    <mergeCell ref="A12:A13"/>
    <mergeCell ref="B12:B13"/>
    <mergeCell ref="C12:C13"/>
    <mergeCell ref="A10:D10"/>
    <mergeCell ref="A11:D11"/>
    <mergeCell ref="D12:D13"/>
    <mergeCell ref="B6:D6"/>
    <mergeCell ref="B7:D7"/>
    <mergeCell ref="B8:D8"/>
    <mergeCell ref="B1:D1"/>
    <mergeCell ref="B2:D2"/>
    <mergeCell ref="B3:D3"/>
    <mergeCell ref="B4:D4"/>
    <mergeCell ref="B5:D5"/>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 на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2017-12-25T10:54:25Z</dcterms:modified>
</cp:coreProperties>
</file>