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184" i="1" l="1"/>
  <c r="D184" i="1"/>
  <c r="E191" i="1"/>
  <c r="D191" i="1"/>
  <c r="E115" i="1" l="1"/>
  <c r="D115" i="1"/>
  <c r="E117" i="1"/>
  <c r="D117" i="1"/>
  <c r="D120" i="1"/>
  <c r="E98" i="1"/>
  <c r="D98" i="1"/>
  <c r="E99" i="1"/>
  <c r="D99" i="1"/>
  <c r="E79" i="1"/>
  <c r="D79" i="1"/>
  <c r="E74" i="1"/>
  <c r="D74" i="1"/>
  <c r="D65" i="1"/>
  <c r="E65" i="1" l="1"/>
  <c r="E66" i="1"/>
  <c r="D66" i="1"/>
  <c r="E93" i="1" l="1"/>
  <c r="D93" i="1"/>
  <c r="E94" i="1"/>
  <c r="D94" i="1"/>
  <c r="E81" i="1" l="1"/>
  <c r="D81" i="1"/>
  <c r="D60" i="1"/>
  <c r="E59" i="1"/>
  <c r="D45" i="1"/>
  <c r="E44" i="1"/>
  <c r="E58" i="1" l="1"/>
  <c r="D58" i="1"/>
  <c r="D55" i="1" l="1"/>
  <c r="D42" i="1"/>
  <c r="D305" i="1"/>
  <c r="E142" i="1"/>
  <c r="D142" i="1"/>
  <c r="E76" i="1"/>
  <c r="D76" i="1"/>
  <c r="E61" i="1"/>
  <c r="D61" i="1"/>
  <c r="D41" i="1"/>
  <c r="E55" i="1"/>
  <c r="E45" i="1" l="1"/>
  <c r="D206" i="1" l="1"/>
  <c r="D205" i="1" s="1"/>
  <c r="E282" i="1" l="1"/>
  <c r="E306" i="1"/>
  <c r="D306" i="1"/>
  <c r="E111" i="1"/>
  <c r="E297" i="1"/>
  <c r="E207" i="1"/>
  <c r="E206" i="1"/>
  <c r="E205" i="1" s="1"/>
  <c r="E73" i="1" l="1"/>
  <c r="D73" i="1"/>
  <c r="E248" i="1" l="1"/>
  <c r="E227" i="1" l="1"/>
  <c r="D227" i="1"/>
  <c r="E190" i="1"/>
  <c r="D190" i="1"/>
  <c r="E169" i="1" l="1"/>
  <c r="D169" i="1"/>
  <c r="D130" i="1"/>
  <c r="E119" i="1" l="1"/>
  <c r="D119" i="1"/>
  <c r="E50" i="1"/>
  <c r="D50" i="1"/>
  <c r="D303" i="1" l="1"/>
  <c r="D302" i="1" s="1"/>
  <c r="E303" i="1"/>
  <c r="E302" i="1" s="1"/>
  <c r="D293" i="1"/>
  <c r="D292" i="1" s="1"/>
  <c r="E293" i="1"/>
  <c r="E292" i="1" s="1"/>
  <c r="D288" i="1"/>
  <c r="D287" i="1" s="1"/>
  <c r="D286" i="1" s="1"/>
  <c r="E288" i="1"/>
  <c r="E287" i="1" s="1"/>
  <c r="E286" i="1" s="1"/>
  <c r="D284" i="1"/>
  <c r="D283" i="1" s="1"/>
  <c r="E284" i="1"/>
  <c r="E283" i="1" s="1"/>
  <c r="D281" i="1"/>
  <c r="D280" i="1" s="1"/>
  <c r="E281" i="1"/>
  <c r="E280" i="1" s="1"/>
  <c r="D277" i="1"/>
  <c r="E277" i="1"/>
  <c r="D275" i="1"/>
  <c r="E275" i="1"/>
  <c r="D271" i="1"/>
  <c r="D270" i="1" s="1"/>
  <c r="E271" i="1"/>
  <c r="E270" i="1" s="1"/>
  <c r="D267" i="1"/>
  <c r="D266" i="1" s="1"/>
  <c r="E267" i="1"/>
  <c r="E266" i="1" s="1"/>
  <c r="D262" i="1"/>
  <c r="D261" i="1" s="1"/>
  <c r="E262" i="1"/>
  <c r="E261" i="1" s="1"/>
  <c r="D257" i="1"/>
  <c r="E257" i="1"/>
  <c r="D253" i="1"/>
  <c r="E253" i="1"/>
  <c r="D248" i="1"/>
  <c r="D243" i="1"/>
  <c r="E243" i="1"/>
  <c r="D239" i="1"/>
  <c r="E239" i="1"/>
  <c r="D237" i="1"/>
  <c r="E237" i="1"/>
  <c r="D233" i="1"/>
  <c r="D232" i="1" s="1"/>
  <c r="E233" i="1"/>
  <c r="E232" i="1" s="1"/>
  <c r="D224" i="1"/>
  <c r="E224" i="1"/>
  <c r="D219" i="1"/>
  <c r="D218" i="1" s="1"/>
  <c r="D217" i="1" s="1"/>
  <c r="E219" i="1"/>
  <c r="E218" i="1" s="1"/>
  <c r="E217" i="1" s="1"/>
  <c r="D214" i="1"/>
  <c r="D213" i="1" s="1"/>
  <c r="E214" i="1"/>
  <c r="E213" i="1" s="1"/>
  <c r="D210" i="1"/>
  <c r="D209" i="1" s="1"/>
  <c r="E210" i="1"/>
  <c r="E209" i="1" s="1"/>
  <c r="D204" i="1"/>
  <c r="E204" i="1"/>
  <c r="D199" i="1"/>
  <c r="D198" i="1" s="1"/>
  <c r="E199" i="1"/>
  <c r="E198" i="1" s="1"/>
  <c r="D189" i="1"/>
  <c r="E189" i="1"/>
  <c r="D183" i="1"/>
  <c r="E183" i="1"/>
  <c r="D179" i="1"/>
  <c r="D178" i="1" s="1"/>
  <c r="E179" i="1"/>
  <c r="E178" i="1" s="1"/>
  <c r="D174" i="1"/>
  <c r="E174" i="1"/>
  <c r="D172" i="1"/>
  <c r="E172" i="1"/>
  <c r="D165" i="1"/>
  <c r="D164" i="1" s="1"/>
  <c r="E165" i="1"/>
  <c r="E164" i="1" s="1"/>
  <c r="D162" i="1"/>
  <c r="D161" i="1" s="1"/>
  <c r="E162" i="1"/>
  <c r="E161" i="1" s="1"/>
  <c r="D159" i="1"/>
  <c r="D158" i="1" s="1"/>
  <c r="E159" i="1"/>
  <c r="E158" i="1" s="1"/>
  <c r="D155" i="1"/>
  <c r="D154" i="1" s="1"/>
  <c r="E155" i="1"/>
  <c r="E154" i="1" s="1"/>
  <c r="D152" i="1"/>
  <c r="D151" i="1" s="1"/>
  <c r="E152" i="1"/>
  <c r="E151" i="1" s="1"/>
  <c r="D145" i="1"/>
  <c r="D144" i="1" s="1"/>
  <c r="E145" i="1"/>
  <c r="E144" i="1" s="1"/>
  <c r="D141" i="1"/>
  <c r="D140" i="1" s="1"/>
  <c r="E141" i="1"/>
  <c r="E140" i="1" s="1"/>
  <c r="D137" i="1"/>
  <c r="D136" i="1" s="1"/>
  <c r="E137" i="1"/>
  <c r="E136" i="1" s="1"/>
  <c r="D134" i="1"/>
  <c r="E134" i="1"/>
  <c r="E130" i="1"/>
  <c r="D127" i="1"/>
  <c r="E127" i="1"/>
  <c r="D125" i="1"/>
  <c r="E125" i="1"/>
  <c r="D123" i="1"/>
  <c r="E123" i="1"/>
  <c r="D113" i="1"/>
  <c r="D112" i="1" s="1"/>
  <c r="E113" i="1"/>
  <c r="E112" i="1" s="1"/>
  <c r="D110" i="1"/>
  <c r="D109" i="1" s="1"/>
  <c r="E110" i="1"/>
  <c r="E109" i="1" s="1"/>
  <c r="D104" i="1"/>
  <c r="D103" i="1" s="1"/>
  <c r="E104" i="1"/>
  <c r="E103" i="1" s="1"/>
  <c r="D97" i="1"/>
  <c r="E97" i="1"/>
  <c r="D89" i="1"/>
  <c r="D88" i="1" s="1"/>
  <c r="E89" i="1"/>
  <c r="E88" i="1" s="1"/>
  <c r="D85" i="1"/>
  <c r="D84" i="1" s="1"/>
  <c r="E85" i="1"/>
  <c r="E84" i="1" s="1"/>
  <c r="D78" i="1"/>
  <c r="D77" i="1" s="1"/>
  <c r="E78" i="1"/>
  <c r="E77" i="1" s="1"/>
  <c r="D75" i="1"/>
  <c r="E75" i="1"/>
  <c r="D71" i="1"/>
  <c r="E71" i="1"/>
  <c r="D68" i="1"/>
  <c r="E68" i="1"/>
  <c r="E42" i="1"/>
  <c r="E41" i="1" s="1"/>
  <c r="D37" i="1"/>
  <c r="E37" i="1"/>
  <c r="D35" i="1"/>
  <c r="E35" i="1"/>
  <c r="D29" i="1"/>
  <c r="E29" i="1"/>
  <c r="E70" i="1" l="1"/>
  <c r="E252" i="1"/>
  <c r="E129" i="1"/>
  <c r="E96" i="1"/>
  <c r="E28" i="1"/>
  <c r="E279" i="1"/>
  <c r="D279" i="1"/>
  <c r="E274" i="1"/>
  <c r="E273" i="1" s="1"/>
  <c r="D274" i="1"/>
  <c r="E260" i="1"/>
  <c r="D260" i="1"/>
  <c r="D252" i="1"/>
  <c r="E236" i="1"/>
  <c r="D236" i="1"/>
  <c r="E223" i="1"/>
  <c r="E222" i="1" s="1"/>
  <c r="D223" i="1"/>
  <c r="E197" i="1"/>
  <c r="D197" i="1"/>
  <c r="E177" i="1"/>
  <c r="E168" i="1"/>
  <c r="D168" i="1"/>
  <c r="D129" i="1"/>
  <c r="D70" i="1"/>
  <c r="E64" i="1"/>
  <c r="E27" i="1" s="1"/>
  <c r="D64" i="1"/>
  <c r="D28" i="1"/>
  <c r="D27" i="1" l="1"/>
  <c r="E235" i="1"/>
  <c r="D235" i="1"/>
  <c r="D96" i="1"/>
  <c r="D273" i="1"/>
  <c r="D222" i="1"/>
  <c r="D177" i="1"/>
  <c r="E143" i="1"/>
  <c r="D143" i="1"/>
  <c r="E308" i="1" l="1"/>
  <c r="D308" i="1"/>
</calcChain>
</file>

<file path=xl/sharedStrings.xml><?xml version="1.0" encoding="utf-8"?>
<sst xmlns="http://schemas.openxmlformats.org/spreadsheetml/2006/main" count="589" uniqueCount="550">
  <si>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</si>
  <si>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</si>
  <si>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</si>
  <si>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</si>
  <si>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</si>
  <si>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</si>
  <si>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</si>
  <si>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</si>
  <si>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</si>
  <si>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</si>
  <si>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</si>
  <si>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</si>
  <si>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</si>
  <si>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</si>
  <si>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</si>
  <si>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</si>
  <si>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</si>
  <si>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</si>
  <si>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</si>
  <si>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</si>
  <si>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</si>
  <si>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</si>
  <si>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</si>
  <si>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</si>
  <si>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</si>
  <si>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</si>
  <si>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</si>
  <si>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</si>
  <si>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</si>
  <si>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</si>
  <si>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</si>
  <si>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</si>
  <si>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</si>
  <si>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</si>
  <si>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</si>
  <si>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</si>
  <si>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</si>
  <si>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</si>
  <si>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</si>
  <si>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</si>
  <si>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</si>
  <si>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</si>
  <si>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</si>
  <si>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</si>
  <si>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</si>
  <si>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</si>
  <si>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</si>
  <si>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</si>
  <si>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</si>
  <si>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</si>
  <si>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</si>
  <si>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</si>
  <si>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</si>
  <si>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</si>
  <si>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</si>
  <si>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</si>
  <si>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</si>
  <si>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</si>
  <si>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</si>
  <si>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</si>
  <si>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</si>
  <si>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</si>
  <si>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</si>
  <si>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</si>
  <si>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</si>
  <si>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</si>
  <si>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</si>
  <si>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</si>
  <si>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</si>
  <si>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</si>
  <si>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</si>
  <si>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</si>
  <si>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</si>
  <si>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</si>
  <si>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</si>
  <si>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</si>
  <si>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</si>
  <si>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</si>
  <si>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</si>
  <si>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</si>
  <si>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</si>
  <si>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</si>
  <si>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</si>
  <si>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</si>
  <si>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</si>
  <si>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</si>
  <si>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</si>
  <si>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</si>
  <si>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</si>
  <si>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</si>
  <si>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</si>
  <si>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</si>
  <si>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</si>
  <si>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</si>
  <si>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</si>
  <si>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</si>
  <si>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</si>
  <si>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</si>
  <si>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</si>
  <si>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</si>
  <si>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</si>
  <si>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</si>
  <si>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</si>
  <si>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</si>
  <si>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</si>
  <si>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</si>
  <si>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</si>
  <si>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</si>
  <si>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</si>
  <si>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</si>
  <si>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</si>
  <si>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</si>
  <si>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</si>
  <si>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</si>
  <si>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</si>
  <si>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</si>
  <si>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</si>
  <si>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</si>
  <si>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</si>
  <si>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</si>
  <si>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</si>
  <si>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</si>
  <si>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</si>
  <si>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</si>
  <si>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</si>
  <si>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</si>
  <si>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</si>
  <si>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</si>
  <si>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</si>
  <si>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</si>
  <si>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</si>
  <si>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</si>
  <si>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</si>
  <si>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</si>
  <si>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</si>
  <si>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</si>
  <si>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</si>
  <si>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</si>
  <si>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</si>
  <si>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</si>
  <si>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</si>
  <si>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</si>
  <si>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</si>
  <si>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</si>
  <si>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</si>
  <si>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</si>
  <si>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</si>
  <si>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</si>
  <si>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</si>
  <si>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</si>
  <si>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</si>
  <si>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</si>
  <si>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</si>
  <si>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</si>
  <si>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</si>
  <si>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</si>
  <si>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</si>
  <si>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</si>
  <si>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</si>
  <si>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</si>
  <si>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</si>
  <si>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</si>
  <si>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</si>
  <si>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</si>
  <si>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</si>
  <si>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</si>
  <si>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</si>
  <si>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</si>
  <si>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</si>
  <si>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</si>
  <si>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</si>
  <si>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</si>
  <si>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</si>
  <si>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</si>
  <si>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</si>
  <si>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</si>
  <si>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</si>
  <si>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</si>
  <si>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</si>
  <si>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</si>
  <si>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</si>
  <si>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</si>
  <si>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</si>
  <si>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</si>
  <si>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</si>
  <si>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</si>
  <si>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</si>
  <si>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</si>
  <si>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</si>
  <si>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</si>
  <si>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</si>
  <si>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</si>
  <si>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</si>
  <si>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</si>
  <si>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</si>
  <si>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</si>
  <si>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</si>
  <si>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</si>
  <si>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</si>
  <si>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</si>
  <si>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</si>
  <si>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</si>
  <si>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</si>
  <si>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</si>
  <si>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</si>
  <si>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</si>
  <si>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</si>
  <si>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</si>
  <si>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</si>
  <si>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</si>
  <si>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</si>
  <si>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</si>
  <si>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</si>
  <si>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</si>
  <si>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</si>
  <si>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</si>
  <si>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</si>
  <si>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</si>
  <si>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</si>
  <si>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</si>
  <si>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</si>
  <si>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</si>
  <si>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</si>
  <si>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</si>
  <si>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</si>
  <si>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</si>
  <si>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</si>
  <si>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</si>
  <si>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</si>
  <si>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</si>
  <si>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</si>
  <si>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</si>
  <si>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</si>
  <si>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</si>
  <si>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</si>
  <si>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</si>
  <si>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</si>
  <si>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</si>
  <si>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</si>
  <si>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</si>
  <si>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</si>
  <si>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</si>
  <si>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</si>
  <si>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</si>
  <si>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</si>
  <si>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</si>
  <si>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</si>
  <si>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</si>
  <si>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</si>
  <si>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</si>
  <si>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</si>
  <si>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</si>
  <si>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</si>
  <si>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</si>
  <si>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</si>
  <si>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</si>
  <si>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</si>
  <si>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</si>
  <si>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</si>
  <si>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</si>
  <si>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</si>
  <si>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</si>
  <si>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</si>
  <si>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</si>
  <si>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</si>
  <si>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</si>
  <si>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</si>
  <si>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</si>
  <si>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</si>
  <si>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</si>
  <si>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</si>
  <si>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</si>
  <si>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</si>
  <si>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</si>
  <si>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</si>
  <si>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</si>
  <si>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</si>
  <si>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</si>
  <si>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</si>
  <si>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</si>
  <si>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</si>
  <si>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</si>
  <si>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</si>
  <si>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</si>
  <si>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</si>
  <si>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</si>
  <si>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</si>
  <si>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</si>
  <si>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</si>
  <si>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</si>
  <si>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</si>
  <si>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</si>
  <si>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</si>
  <si>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</si>
  <si>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</si>
  <si>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</si>
  <si>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</si>
  <si>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</si>
  <si>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</si>
  <si>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</si>
  <si>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</si>
  <si>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</si>
  <si>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</si>
  <si>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</si>
  <si>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</si>
  <si>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</si>
  <si>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</si>
  <si>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</si>
  <si>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</si>
  <si>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</si>
  <si>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</si>
  <si>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</si>
  <si>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</si>
  <si>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</si>
  <si>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</si>
  <si>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</si>
  <si>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</si>
  <si>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</si>
  <si>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</si>
  <si>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</si>
  <si>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</si>
  <si>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</si>
  <si>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</si>
  <si>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</si>
  <si>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</si>
  <si>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</si>
  <si>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</si>
  <si>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</si>
  <si>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</si>
  <si>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</si>
  <si>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</si>
  <si>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</si>
  <si>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</si>
  <si>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</si>
  <si>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</si>
  <si>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</si>
  <si>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</si>
  <si>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</si>
  <si>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</si>
  <si>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</si>
  <si>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</si>
  <si>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</si>
  <si>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</si>
  <si>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</si>
  <si>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</si>
  <si>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</si>
  <si>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</si>
  <si>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</si>
  <si>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</si>
  <si>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</si>
  <si>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</si>
  <si>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</si>
  <si>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</si>
  <si>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</si>
  <si>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</si>
  <si>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</si>
  <si>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</si>
  <si>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</si>
  <si>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</si>
  <si>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</si>
  <si>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</si>
  <si>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</si>
  <si>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</si>
  <si>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</si>
  <si>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</si>
  <si>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</si>
  <si>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</si>
  <si>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</si>
  <si>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</si>
  <si>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</si>
  <si>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</si>
  <si>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</si>
  <si>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</si>
  <si>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</si>
  <si>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</si>
  <si>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</si>
  <si>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</si>
  <si>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</si>
  <si>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</si>
  <si>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</si>
  <si>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</si>
  <si>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</si>
  <si>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</si>
  <si>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</si>
  <si>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</si>
  <si>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</si>
  <si>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</si>
  <si>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</si>
  <si>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</si>
  <si>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</si>
  <si>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</si>
  <si>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</si>
  <si>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</si>
  <si>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</si>
  <si>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</si>
  <si>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</si>
  <si>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</si>
  <si>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</si>
  <si>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</si>
  <si>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</si>
  <si>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</si>
  <si>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</si>
  <si>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</si>
  <si>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</si>
  <si>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</si>
  <si>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</si>
  <si>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</si>
  <si>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</si>
  <si>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</si>
  <si>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</si>
  <si>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</si>
  <si>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</si>
  <si>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</si>
  <si>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</si>
  <si>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</si>
  <si>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</si>
  <si>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</si>
  <si>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</si>
  <si>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</si>
  <si>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</si>
  <si>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</si>
  <si>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</si>
  <si>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</si>
  <si>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</si>
  <si>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</si>
  <si>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</si>
  <si>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</si>
  <si>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</si>
  <si>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</si>
  <si>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</si>
  <si>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</si>
  <si>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</si>
  <si>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</si>
  <si>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</si>
  <si>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</si>
  <si>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</si>
  <si>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</si>
  <si>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</si>
  <si>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</si>
  <si>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</si>
  <si>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</si>
  <si>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</si>
  <si>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</si>
  <si>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</si>
  <si>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</si>
  <si>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</si>
  <si>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</si>
  <si>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</si>
  <si>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</si>
  <si>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</si>
  <si>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</si>
  <si>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</si>
  <si>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</si>
  <si>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</si>
  <si>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</si>
  <si>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</si>
  <si>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</si>
  <si>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</si>
  <si>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</si>
  <si>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</si>
  <si>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</si>
  <si>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</si>
  <si>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</si>
  <si>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</si>
  <si>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</si>
  <si>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</si>
  <si>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</si>
  <si>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</si>
  <si>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</si>
  <si>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</si>
  <si>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</si>
  <si>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</si>
  <si>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</si>
  <si>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</si>
  <si>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</si>
  <si>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</si>
  <si>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</si>
  <si>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</si>
  <si>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</si>
  <si>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</si>
  <si>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</si>
  <si>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</si>
  <si>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</si>
  <si>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</si>
  <si>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</si>
  <si>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</si>
  <si>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</si>
  <si>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</si>
  <si>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</si>
  <si>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</si>
  <si>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</si>
  <si>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</si>
  <si>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</si>
  <si>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</si>
  <si>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</si>
  <si>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</si>
  <si>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</si>
  <si>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</si>
  <si>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</si>
  <si>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</si>
  <si>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</si>
  <si>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</si>
  <si>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</si>
  <si>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</si>
  <si>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</si>
  <si>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</si>
  <si>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</si>
  <si>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</si>
  <si>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</si>
  <si>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</si>
  <si>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</si>
  <si>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</si>
  <si>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</si>
  <si>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</si>
  <si>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</si>
  <si>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</si>
  <si>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</si>
  <si>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7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</si>
  <si>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</si>
  <si>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</si>
  <si>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</si>
  <si>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</si>
  <si>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</si>
  <si>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</si>
  <si>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</si>
  <si>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</si>
  <si>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</si>
  <si>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</si>
  <si>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</si>
  <si>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</si>
  <si>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</si>
  <si>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</si>
  <si>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</si>
  <si>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</si>
  <si>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</si>
  <si>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</si>
  <si>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</si>
  <si>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</si>
  <si>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</si>
  <si>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</si>
  <si>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Приложение № 6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</si>
  <si>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</si>
  <si>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</si>
  <si>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</si>
  <si>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</si>
  <si>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</si>
  <si>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</si>
  <si>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</si>
  <si>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</si>
  <si>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20.03.2020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</si>
</sst>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6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5" t="s">
        <v>540</v>
      </c>
      <c r="C1" s="35"/>
      <c r="D1" s="35"/>
      <c r="E1" s="35"/>
    </row>
    <row r="2" spans="2:5" x14ac:dyDescent="0.3">
      <c r="B2" s="35" t="s">
        <v>142</v>
      </c>
      <c r="C2" s="35"/>
      <c r="D2" s="35"/>
      <c r="E2" s="35"/>
    </row>
    <row r="3" spans="2:5" x14ac:dyDescent="0.3">
      <c r="B3" s="35" t="s">
        <v>143</v>
      </c>
      <c r="C3" s="35"/>
      <c r="D3" s="35"/>
      <c r="E3" s="35"/>
    </row>
    <row r="4" spans="2:5" x14ac:dyDescent="0.3">
      <c r="B4" s="35" t="s">
        <v>511</v>
      </c>
      <c r="C4" s="35"/>
      <c r="D4" s="35"/>
      <c r="E4" s="35"/>
    </row>
    <row r="5" spans="2:5" x14ac:dyDescent="0.3">
      <c r="B5" s="35" t="s">
        <v>512</v>
      </c>
      <c r="C5" s="35"/>
      <c r="D5" s="35"/>
      <c r="E5" s="35"/>
    </row>
    <row r="6" spans="2:5" x14ac:dyDescent="0.3">
      <c r="B6" s="35" t="s">
        <v>143</v>
      </c>
      <c r="C6" s="35"/>
      <c r="D6" s="35"/>
      <c r="E6" s="35"/>
    </row>
    <row r="7" spans="2:5" x14ac:dyDescent="0.3">
      <c r="B7" s="35" t="s">
        <v>513</v>
      </c>
      <c r="C7" s="35"/>
      <c r="D7" s="35"/>
      <c r="E7" s="35"/>
    </row>
    <row r="8" spans="2:5" x14ac:dyDescent="0.3">
      <c r="B8" s="35" t="s">
        <v>514</v>
      </c>
      <c r="C8" s="35"/>
      <c r="D8" s="35"/>
      <c r="E8" s="35"/>
    </row>
    <row r="9" spans="2:5" x14ac:dyDescent="0.3">
      <c r="B9" s="35" t="s">
        <v>515</v>
      </c>
      <c r="C9" s="35"/>
      <c r="D9" s="35"/>
      <c r="E9" s="35"/>
    </row>
    <row r="10" spans="2:5" x14ac:dyDescent="0.3">
      <c r="B10" s="35" t="s">
        <v>516</v>
      </c>
      <c r="C10" s="35"/>
      <c r="D10" s="35"/>
      <c r="E10" s="35"/>
    </row>
    <row r="11" spans="2:5" x14ac:dyDescent="0.3">
      <c r="B11" s="41" t="s">
        <v>549</v>
      </c>
      <c r="C11" s="41"/>
      <c r="D11" s="41"/>
      <c r="E11" s="41"/>
    </row>
    <row r="13" spans="2:5" x14ac:dyDescent="0.3">
      <c r="B13" s="40" t="s">
        <v>517</v>
      </c>
      <c r="C13" s="40"/>
      <c r="D13" s="40"/>
      <c r="E13" s="40"/>
    </row>
    <row r="14" spans="2:5" x14ac:dyDescent="0.3">
      <c r="B14" s="40" t="s">
        <v>142</v>
      </c>
      <c r="C14" s="40"/>
      <c r="D14" s="40"/>
      <c r="E14" s="40"/>
    </row>
    <row r="15" spans="2:5" x14ac:dyDescent="0.3">
      <c r="B15" s="40" t="s">
        <v>143</v>
      </c>
      <c r="C15" s="40"/>
      <c r="D15" s="40"/>
      <c r="E15" s="40"/>
    </row>
    <row r="16" spans="2:5" x14ac:dyDescent="0.3">
      <c r="B16" s="35" t="s">
        <v>144</v>
      </c>
      <c r="C16" s="35"/>
      <c r="D16" s="35"/>
      <c r="E16" s="35"/>
    </row>
    <row r="17" spans="1:5" x14ac:dyDescent="0.3">
      <c r="B17" s="35" t="s">
        <v>145</v>
      </c>
      <c r="C17" s="35"/>
      <c r="D17" s="35"/>
      <c r="E17" s="35"/>
    </row>
    <row r="18" spans="1:5" x14ac:dyDescent="0.3">
      <c r="B18" s="35" t="s">
        <v>486</v>
      </c>
      <c r="C18" s="35"/>
      <c r="D18" s="35"/>
      <c r="E18" s="35"/>
    </row>
    <row r="19" spans="1:5" x14ac:dyDescent="0.3">
      <c r="B19" s="35" t="s">
        <v>487</v>
      </c>
      <c r="C19" s="35"/>
      <c r="D19" s="35"/>
      <c r="E19" s="35"/>
    </row>
    <row r="20" spans="1:5" ht="18.75" customHeight="1" x14ac:dyDescent="0.3">
      <c r="B20" s="36" t="s">
        <v>510</v>
      </c>
      <c r="C20" s="36"/>
      <c r="D20" s="36"/>
      <c r="E20" s="36"/>
    </row>
    <row r="21" spans="1:5" x14ac:dyDescent="0.3">
      <c r="B21" s="6"/>
      <c r="C21" s="5"/>
    </row>
    <row r="22" spans="1:5" ht="116.25" customHeight="1" x14ac:dyDescent="0.3">
      <c r="A22" s="39" t="s">
        <v>488</v>
      </c>
      <c r="B22" s="39"/>
      <c r="C22" s="39"/>
      <c r="D22" s="39"/>
      <c r="E22" s="39"/>
    </row>
    <row r="23" spans="1:5" ht="18.75" customHeight="1" x14ac:dyDescent="0.3">
      <c r="A23" s="38"/>
      <c r="B23" s="38"/>
      <c r="C23" s="38"/>
    </row>
    <row r="24" spans="1:5" ht="18.75" customHeight="1" x14ac:dyDescent="0.3">
      <c r="A24" s="37" t="s">
        <v>139</v>
      </c>
      <c r="B24" s="37" t="s">
        <v>140</v>
      </c>
      <c r="C24" s="37" t="s">
        <v>141</v>
      </c>
      <c r="D24" s="37" t="s">
        <v>465</v>
      </c>
      <c r="E24" s="37" t="s">
        <v>489</v>
      </c>
    </row>
    <row r="25" spans="1:5" ht="83.25" customHeight="1" x14ac:dyDescent="0.3">
      <c r="A25" s="37"/>
      <c r="B25" s="37"/>
      <c r="C25" s="37"/>
      <c r="D25" s="37"/>
      <c r="E25" s="37"/>
    </row>
    <row r="26" spans="1:5" x14ac:dyDescent="0.3">
      <c r="A26" s="20">
        <v>1</v>
      </c>
      <c r="B26" s="20">
        <v>2</v>
      </c>
      <c r="C26" s="20">
        <v>3</v>
      </c>
      <c r="D26" s="14">
        <v>4</v>
      </c>
      <c r="E26" s="14">
        <v>5</v>
      </c>
    </row>
    <row r="27" spans="1:5" s="4" customFormat="1" ht="69" customHeight="1" x14ac:dyDescent="0.3">
      <c r="A27" s="21" t="s">
        <v>189</v>
      </c>
      <c r="B27" s="22" t="s">
        <v>0</v>
      </c>
      <c r="C27" s="22"/>
      <c r="D27" s="16">
        <f>D28+D41+D64+D70+D77+D84+D88+D93</f>
        <v>202805468.19999999</v>
      </c>
      <c r="E27" s="16">
        <f>E28+E41+E64+E70+E77+E84+E88+E93</f>
        <v>198671432.12</v>
      </c>
    </row>
    <row r="28" spans="1:5" s="4" customFormat="1" ht="93.75" x14ac:dyDescent="0.3">
      <c r="A28" s="21" t="s">
        <v>190</v>
      </c>
      <c r="B28" s="22" t="s">
        <v>1</v>
      </c>
      <c r="C28" s="22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3" t="s">
        <v>191</v>
      </c>
      <c r="B29" s="24" t="s">
        <v>2</v>
      </c>
      <c r="C29" s="24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5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5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7" ht="102" customHeight="1" x14ac:dyDescent="0.3">
      <c r="A33" s="25" t="s">
        <v>468</v>
      </c>
      <c r="B33" s="14" t="s">
        <v>4</v>
      </c>
      <c r="C33" s="14">
        <v>600</v>
      </c>
      <c r="D33" s="7">
        <v>30000</v>
      </c>
      <c r="E33" s="7">
        <v>30000</v>
      </c>
    </row>
    <row r="34" spans="1:7" ht="210" customHeight="1" x14ac:dyDescent="0.3">
      <c r="A34" s="25" t="s">
        <v>501</v>
      </c>
      <c r="B34" s="14" t="s">
        <v>443</v>
      </c>
      <c r="C34" s="14">
        <v>600</v>
      </c>
      <c r="D34" s="7">
        <v>41448975</v>
      </c>
      <c r="E34" s="7">
        <v>41448975</v>
      </c>
    </row>
    <row r="35" spans="1:7" s="3" customFormat="1" ht="57" customHeight="1" x14ac:dyDescent="0.3">
      <c r="A35" s="23" t="s">
        <v>5</v>
      </c>
      <c r="B35" s="24" t="s">
        <v>178</v>
      </c>
      <c r="C35" s="24"/>
      <c r="D35" s="17">
        <f>SUM(D36:D36)</f>
        <v>490200</v>
      </c>
      <c r="E35" s="17">
        <f>SUM(E36:E36)</f>
        <v>490200</v>
      </c>
    </row>
    <row r="36" spans="1:7" ht="93" customHeight="1" x14ac:dyDescent="0.3">
      <c r="A36" s="25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7" s="3" customFormat="1" ht="68.25" customHeight="1" x14ac:dyDescent="0.3">
      <c r="A37" s="23" t="s">
        <v>195</v>
      </c>
      <c r="B37" s="24" t="s">
        <v>7</v>
      </c>
      <c r="C37" s="24"/>
      <c r="D37" s="17">
        <f>SUM(D38:D40)</f>
        <v>1405188.1600000001</v>
      </c>
      <c r="E37" s="17">
        <f>SUM(E38:E40)</f>
        <v>1405188.1600000001</v>
      </c>
    </row>
    <row r="38" spans="1:7" s="3" customFormat="1" ht="159.75" customHeight="1" x14ac:dyDescent="0.3">
      <c r="A38" s="25" t="s">
        <v>411</v>
      </c>
      <c r="B38" s="14" t="s">
        <v>410</v>
      </c>
      <c r="C38" s="14">
        <v>200</v>
      </c>
      <c r="D38" s="7">
        <v>35942</v>
      </c>
      <c r="E38" s="7">
        <v>35942</v>
      </c>
    </row>
    <row r="39" spans="1:7" ht="225" x14ac:dyDescent="0.3">
      <c r="A39" s="25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7" ht="153" customHeight="1" x14ac:dyDescent="0.3">
      <c r="A40" s="25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7" s="4" customFormat="1" ht="105.75" customHeight="1" x14ac:dyDescent="0.3">
      <c r="A41" s="21" t="s">
        <v>197</v>
      </c>
      <c r="B41" s="22" t="s">
        <v>10</v>
      </c>
      <c r="C41" s="22"/>
      <c r="D41" s="16">
        <f>D42+D50+D55+D58+D61</f>
        <v>114944592.70000002</v>
      </c>
      <c r="E41" s="16">
        <f>E42+E50+E55+E58+E61</f>
        <v>110810556.62</v>
      </c>
    </row>
    <row r="42" spans="1:7" s="3" customFormat="1" ht="48" customHeight="1" x14ac:dyDescent="0.3">
      <c r="A42" s="23" t="s">
        <v>198</v>
      </c>
      <c r="B42" s="24" t="s">
        <v>11</v>
      </c>
      <c r="C42" s="24"/>
      <c r="D42" s="17">
        <f>SUM(D43:D49)</f>
        <v>102929771.61</v>
      </c>
      <c r="E42" s="17">
        <f t="shared" ref="E42" si="0">SUM(E43:E49)</f>
        <v>105528735.95</v>
      </c>
    </row>
    <row r="43" spans="1:7" ht="187.5" x14ac:dyDescent="0.3">
      <c r="A43" s="25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7" ht="145.5" customHeight="1" x14ac:dyDescent="0.3">
      <c r="A44" s="25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7" ht="150" x14ac:dyDescent="0.3">
      <c r="A45" s="25" t="s">
        <v>157</v>
      </c>
      <c r="B45" s="14" t="s">
        <v>12</v>
      </c>
      <c r="C45" s="14">
        <v>600</v>
      </c>
      <c r="D45" s="7">
        <f>4170836.95+449962-42982.28-0.06</f>
        <v>4577816.6100000003</v>
      </c>
      <c r="E45" s="7">
        <f>4170836.95+3048550-42605.98</f>
        <v>7176780.9699999997</v>
      </c>
    </row>
    <row r="46" spans="1:7" ht="123" customHeight="1" x14ac:dyDescent="0.3">
      <c r="A46" s="25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7" ht="316.5" customHeight="1" x14ac:dyDescent="0.3">
      <c r="A47" s="25" t="s">
        <v>444</v>
      </c>
      <c r="B47" s="14" t="s">
        <v>445</v>
      </c>
      <c r="C47" s="14">
        <v>100</v>
      </c>
      <c r="D47" s="7">
        <v>37526591</v>
      </c>
      <c r="E47" s="7">
        <v>37526591</v>
      </c>
    </row>
    <row r="48" spans="1:7" ht="260.25" customHeight="1" x14ac:dyDescent="0.3">
      <c r="A48" s="25" t="s">
        <v>446</v>
      </c>
      <c r="B48" s="14" t="s">
        <v>445</v>
      </c>
      <c r="C48" s="14">
        <v>200</v>
      </c>
      <c r="D48" s="7">
        <v>840129</v>
      </c>
      <c r="E48" s="7">
        <v>840129</v>
      </c>
      <c r="F48" s="15"/>
      <c r="G48" s="15"/>
    </row>
    <row r="49" spans="1:5" ht="261.75" customHeight="1" x14ac:dyDescent="0.3">
      <c r="A49" s="25" t="s">
        <v>447</v>
      </c>
      <c r="B49" s="14" t="s">
        <v>445</v>
      </c>
      <c r="C49" s="14">
        <v>600</v>
      </c>
      <c r="D49" s="7">
        <v>42788703</v>
      </c>
      <c r="E49" s="7">
        <v>42788703</v>
      </c>
    </row>
    <row r="50" spans="1:5" s="3" customFormat="1" ht="53.25" customHeight="1" x14ac:dyDescent="0.3">
      <c r="A50" s="23" t="s">
        <v>391</v>
      </c>
      <c r="B50" s="24" t="s">
        <v>13</v>
      </c>
      <c r="C50" s="24"/>
      <c r="D50" s="17">
        <f>SUM(D51:D54)</f>
        <v>2989923.17</v>
      </c>
      <c r="E50" s="17">
        <f>SUM(E51:E54)</f>
        <v>2989923.17</v>
      </c>
    </row>
    <row r="51" spans="1:5" ht="93.75" x14ac:dyDescent="0.3">
      <c r="A51" s="25" t="s">
        <v>158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5" t="s">
        <v>165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5" t="s">
        <v>159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505</v>
      </c>
      <c r="B54" s="14" t="s">
        <v>492</v>
      </c>
      <c r="C54" s="14">
        <v>600</v>
      </c>
      <c r="D54" s="7">
        <v>553122.17000000004</v>
      </c>
      <c r="E54" s="7">
        <v>553122.17000000004</v>
      </c>
    </row>
    <row r="55" spans="1:5" ht="54" customHeight="1" x14ac:dyDescent="0.3">
      <c r="A55" s="26" t="s">
        <v>518</v>
      </c>
      <c r="B55" s="24" t="s">
        <v>519</v>
      </c>
      <c r="C55" s="24"/>
      <c r="D55" s="17">
        <f>SUM(D56:D57)</f>
        <v>2254133.4</v>
      </c>
      <c r="E55" s="17">
        <f>SUM(E56:E57)</f>
        <v>0</v>
      </c>
    </row>
    <row r="56" spans="1:5" ht="133.5" customHeight="1" x14ac:dyDescent="0.3">
      <c r="A56" s="13" t="s">
        <v>522</v>
      </c>
      <c r="B56" s="14" t="s">
        <v>520</v>
      </c>
      <c r="C56" s="14">
        <v>200</v>
      </c>
      <c r="D56" s="7">
        <v>1127066.7</v>
      </c>
      <c r="E56" s="7">
        <v>0</v>
      </c>
    </row>
    <row r="57" spans="1:5" ht="167.25" customHeight="1" x14ac:dyDescent="0.3">
      <c r="A57" s="13" t="s">
        <v>521</v>
      </c>
      <c r="B57" s="14" t="s">
        <v>520</v>
      </c>
      <c r="C57" s="14">
        <v>600</v>
      </c>
      <c r="D57" s="7">
        <v>1127066.7</v>
      </c>
      <c r="E57" s="7">
        <v>0</v>
      </c>
    </row>
    <row r="58" spans="1:5" ht="45.75" customHeight="1" x14ac:dyDescent="0.3">
      <c r="A58" s="26" t="s">
        <v>523</v>
      </c>
      <c r="B58" s="24" t="s">
        <v>524</v>
      </c>
      <c r="C58" s="24"/>
      <c r="D58" s="17">
        <f>SUM(D59:D60)</f>
        <v>2261214.4</v>
      </c>
      <c r="E58" s="17">
        <f>SUM(E59:E60)</f>
        <v>2291897.5</v>
      </c>
    </row>
    <row r="59" spans="1:5" ht="111.75" customHeight="1" x14ac:dyDescent="0.3">
      <c r="A59" s="13" t="s">
        <v>526</v>
      </c>
      <c r="B59" s="14" t="s">
        <v>525</v>
      </c>
      <c r="C59" s="14">
        <v>200</v>
      </c>
      <c r="D59" s="7">
        <v>0</v>
      </c>
      <c r="E59" s="7">
        <f>2291897.48+0.02</f>
        <v>2291897.5</v>
      </c>
    </row>
    <row r="60" spans="1:5" ht="111.75" customHeight="1" x14ac:dyDescent="0.3">
      <c r="A60" s="13" t="s">
        <v>533</v>
      </c>
      <c r="B60" s="14" t="s">
        <v>525</v>
      </c>
      <c r="C60" s="14">
        <v>600</v>
      </c>
      <c r="D60" s="7">
        <f>2261214.34+0.06</f>
        <v>2261214.4</v>
      </c>
      <c r="E60" s="7">
        <v>0</v>
      </c>
    </row>
    <row r="61" spans="1:5" ht="48.75" customHeight="1" x14ac:dyDescent="0.3">
      <c r="A61" s="26" t="s">
        <v>527</v>
      </c>
      <c r="B61" s="24" t="s">
        <v>529</v>
      </c>
      <c r="C61" s="24"/>
      <c r="D61" s="17">
        <f>SUM(D62:D63)</f>
        <v>4509550.12</v>
      </c>
      <c r="E61" s="17">
        <f>SUM(E62:E63)</f>
        <v>0</v>
      </c>
    </row>
    <row r="62" spans="1:5" ht="111.75" customHeight="1" x14ac:dyDescent="0.3">
      <c r="A62" s="13" t="s">
        <v>530</v>
      </c>
      <c r="B62" s="14" t="s">
        <v>528</v>
      </c>
      <c r="C62" s="14">
        <v>200</v>
      </c>
      <c r="D62" s="7">
        <v>2254775.06</v>
      </c>
      <c r="E62" s="7">
        <v>0</v>
      </c>
    </row>
    <row r="63" spans="1:5" ht="111.75" customHeight="1" x14ac:dyDescent="0.3">
      <c r="A63" s="13" t="s">
        <v>531</v>
      </c>
      <c r="B63" s="14" t="s">
        <v>528</v>
      </c>
      <c r="C63" s="14">
        <v>600</v>
      </c>
      <c r="D63" s="7">
        <v>2254775.06</v>
      </c>
      <c r="E63" s="7">
        <v>0</v>
      </c>
    </row>
    <row r="64" spans="1:5" ht="46.5" customHeight="1" x14ac:dyDescent="0.3">
      <c r="A64" s="21" t="s">
        <v>17</v>
      </c>
      <c r="B64" s="22" t="s">
        <v>16</v>
      </c>
      <c r="C64" s="22"/>
      <c r="D64" s="16">
        <f>D65+D68</f>
        <v>8592028.9499999993</v>
      </c>
      <c r="E64" s="16">
        <f>E65+E68</f>
        <v>8592028.9499999993</v>
      </c>
    </row>
    <row r="65" spans="1:5" ht="54" customHeight="1" x14ac:dyDescent="0.3">
      <c r="A65" s="23" t="s">
        <v>19</v>
      </c>
      <c r="B65" s="24" t="s">
        <v>18</v>
      </c>
      <c r="C65" s="24"/>
      <c r="D65" s="17">
        <f>SUM(D66:D67)</f>
        <v>8440428.9499999993</v>
      </c>
      <c r="E65" s="17">
        <f>SUM(E66:E67)</f>
        <v>8440428.9499999993</v>
      </c>
    </row>
    <row r="66" spans="1:5" ht="89.25" customHeight="1" x14ac:dyDescent="0.3">
      <c r="A66" s="25" t="s">
        <v>160</v>
      </c>
      <c r="B66" s="14" t="s">
        <v>20</v>
      </c>
      <c r="C66" s="14">
        <v>600</v>
      </c>
      <c r="D66" s="7">
        <f>8440428.95-787.27</f>
        <v>8439641.6799999997</v>
      </c>
      <c r="E66" s="7">
        <f>8440428.95-787.27</f>
        <v>8439641.6799999997</v>
      </c>
    </row>
    <row r="67" spans="1:5" ht="153" customHeight="1" x14ac:dyDescent="0.3">
      <c r="A67" s="25" t="s">
        <v>542</v>
      </c>
      <c r="B67" s="14" t="s">
        <v>541</v>
      </c>
      <c r="C67" s="14">
        <v>600</v>
      </c>
      <c r="D67" s="7">
        <v>787.27</v>
      </c>
      <c r="E67" s="7">
        <v>787.27</v>
      </c>
    </row>
    <row r="68" spans="1:5" ht="37.5" x14ac:dyDescent="0.3">
      <c r="A68" s="23" t="s">
        <v>414</v>
      </c>
      <c r="B68" s="24" t="s">
        <v>415</v>
      </c>
      <c r="C68" s="24"/>
      <c r="D68" s="17">
        <f t="shared" ref="D68:E68" si="1">D69</f>
        <v>151600</v>
      </c>
      <c r="E68" s="17">
        <f t="shared" si="1"/>
        <v>151600</v>
      </c>
    </row>
    <row r="69" spans="1:5" ht="93.75" x14ac:dyDescent="0.3">
      <c r="A69" s="25" t="s">
        <v>418</v>
      </c>
      <c r="B69" s="14" t="s">
        <v>416</v>
      </c>
      <c r="C69" s="14">
        <v>600</v>
      </c>
      <c r="D69" s="7">
        <v>151600</v>
      </c>
      <c r="E69" s="7">
        <v>151600</v>
      </c>
    </row>
    <row r="70" spans="1:5" s="4" customFormat="1" ht="48" customHeight="1" x14ac:dyDescent="0.3">
      <c r="A70" s="21" t="s">
        <v>22</v>
      </c>
      <c r="B70" s="22" t="s">
        <v>21</v>
      </c>
      <c r="C70" s="22"/>
      <c r="D70" s="16">
        <f>D71+D75</f>
        <v>829627</v>
      </c>
      <c r="E70" s="16">
        <f>E71+E75</f>
        <v>829627</v>
      </c>
    </row>
    <row r="71" spans="1:5" s="3" customFormat="1" ht="51.75" customHeight="1" x14ac:dyDescent="0.3">
      <c r="A71" s="23" t="s">
        <v>186</v>
      </c>
      <c r="B71" s="24" t="s">
        <v>23</v>
      </c>
      <c r="C71" s="24"/>
      <c r="D71" s="17">
        <f>SUM(D72:D74)</f>
        <v>778807</v>
      </c>
      <c r="E71" s="17">
        <f>SUM(E72:E74)</f>
        <v>778807</v>
      </c>
    </row>
    <row r="72" spans="1:5" ht="75" x14ac:dyDescent="0.3">
      <c r="A72" s="25" t="s">
        <v>493</v>
      </c>
      <c r="B72" s="14" t="s">
        <v>25</v>
      </c>
      <c r="C72" s="14">
        <v>600</v>
      </c>
      <c r="D72" s="7">
        <v>22100</v>
      </c>
      <c r="E72" s="7">
        <v>22100</v>
      </c>
    </row>
    <row r="73" spans="1:5" s="4" customFormat="1" ht="112.5" x14ac:dyDescent="0.3">
      <c r="A73" s="25" t="s">
        <v>490</v>
      </c>
      <c r="B73" s="14" t="s">
        <v>24</v>
      </c>
      <c r="C73" s="14">
        <v>200</v>
      </c>
      <c r="D73" s="7">
        <f>170660+140910</f>
        <v>311570</v>
      </c>
      <c r="E73" s="7">
        <f>170660+140910</f>
        <v>311570</v>
      </c>
    </row>
    <row r="74" spans="1:5" s="3" customFormat="1" ht="112.5" x14ac:dyDescent="0.3">
      <c r="A74" s="25" t="s">
        <v>491</v>
      </c>
      <c r="B74" s="14" t="s">
        <v>24</v>
      </c>
      <c r="C74" s="14">
        <v>600</v>
      </c>
      <c r="D74" s="7">
        <f>32340+344190+48510+19687+410</f>
        <v>445137</v>
      </c>
      <c r="E74" s="7">
        <f>32340+344190+48510+19687+410</f>
        <v>445137</v>
      </c>
    </row>
    <row r="75" spans="1:5" ht="50.25" customHeight="1" x14ac:dyDescent="0.3">
      <c r="A75" s="23" t="s">
        <v>180</v>
      </c>
      <c r="B75" s="24" t="s">
        <v>26</v>
      </c>
      <c r="C75" s="24"/>
      <c r="D75" s="17">
        <f t="shared" ref="D75:E75" si="2">D76</f>
        <v>50820</v>
      </c>
      <c r="E75" s="17">
        <f t="shared" si="2"/>
        <v>50820</v>
      </c>
    </row>
    <row r="76" spans="1:5" ht="112.5" x14ac:dyDescent="0.3">
      <c r="A76" s="25" t="s">
        <v>181</v>
      </c>
      <c r="B76" s="14" t="s">
        <v>27</v>
      </c>
      <c r="C76" s="14">
        <v>200</v>
      </c>
      <c r="D76" s="7">
        <f>46200+4620</f>
        <v>50820</v>
      </c>
      <c r="E76" s="7">
        <f>46200+4620</f>
        <v>50820</v>
      </c>
    </row>
    <row r="77" spans="1:5" ht="31.5" customHeight="1" x14ac:dyDescent="0.3">
      <c r="A77" s="21" t="s">
        <v>202</v>
      </c>
      <c r="B77" s="22" t="s">
        <v>28</v>
      </c>
      <c r="C77" s="22"/>
      <c r="D77" s="16">
        <f t="shared" ref="D77:E77" si="3">D78</f>
        <v>139590</v>
      </c>
      <c r="E77" s="16">
        <f t="shared" si="3"/>
        <v>139590</v>
      </c>
    </row>
    <row r="78" spans="1:5" ht="45" customHeight="1" x14ac:dyDescent="0.3">
      <c r="A78" s="23" t="s">
        <v>203</v>
      </c>
      <c r="B78" s="24" t="s">
        <v>29</v>
      </c>
      <c r="C78" s="24"/>
      <c r="D78" s="17">
        <f t="shared" ref="D78:E78" si="4">SUM(D79:D83)</f>
        <v>139590</v>
      </c>
      <c r="E78" s="17">
        <f t="shared" si="4"/>
        <v>139590</v>
      </c>
    </row>
    <row r="79" spans="1:5" s="3" customFormat="1" ht="146.25" customHeight="1" x14ac:dyDescent="0.3">
      <c r="A79" s="25" t="s">
        <v>204</v>
      </c>
      <c r="B79" s="14" t="s">
        <v>30</v>
      </c>
      <c r="C79" s="14">
        <v>200</v>
      </c>
      <c r="D79" s="7">
        <f>20000-410</f>
        <v>19590</v>
      </c>
      <c r="E79" s="7">
        <f>20000-410</f>
        <v>19590</v>
      </c>
    </row>
    <row r="80" spans="1:5" ht="146.25" customHeight="1" x14ac:dyDescent="0.3">
      <c r="A80" s="25" t="s">
        <v>426</v>
      </c>
      <c r="B80" s="14" t="s">
        <v>30</v>
      </c>
      <c r="C80" s="14">
        <v>600</v>
      </c>
      <c r="D80" s="7">
        <v>65000</v>
      </c>
      <c r="E80" s="7">
        <v>65000</v>
      </c>
    </row>
    <row r="81" spans="1:5" s="4" customFormat="1" ht="124.5" customHeight="1" x14ac:dyDescent="0.3">
      <c r="A81" s="25" t="s">
        <v>205</v>
      </c>
      <c r="B81" s="14" t="s">
        <v>31</v>
      </c>
      <c r="C81" s="14">
        <v>200</v>
      </c>
      <c r="D81" s="7">
        <f>38000-15000</f>
        <v>23000</v>
      </c>
      <c r="E81" s="7">
        <f>38000-15000</f>
        <v>23000</v>
      </c>
    </row>
    <row r="82" spans="1:5" s="4" customFormat="1" ht="124.5" customHeight="1" x14ac:dyDescent="0.3">
      <c r="A82" s="25" t="s">
        <v>378</v>
      </c>
      <c r="B82" s="14" t="s">
        <v>31</v>
      </c>
      <c r="C82" s="14">
        <v>600</v>
      </c>
      <c r="D82" s="7">
        <v>22000</v>
      </c>
      <c r="E82" s="7">
        <v>22000</v>
      </c>
    </row>
    <row r="83" spans="1:5" s="4" customFormat="1" ht="93.75" customHeight="1" x14ac:dyDescent="0.3">
      <c r="A83" s="25" t="s">
        <v>427</v>
      </c>
      <c r="B83" s="14" t="s">
        <v>422</v>
      </c>
      <c r="C83" s="14">
        <v>600</v>
      </c>
      <c r="D83" s="7">
        <v>10000</v>
      </c>
      <c r="E83" s="7">
        <v>10000</v>
      </c>
    </row>
    <row r="84" spans="1:5" s="3" customFormat="1" ht="49.5" customHeight="1" x14ac:dyDescent="0.3">
      <c r="A84" s="27" t="s">
        <v>33</v>
      </c>
      <c r="B84" s="22" t="s">
        <v>32</v>
      </c>
      <c r="C84" s="22"/>
      <c r="D84" s="16">
        <f t="shared" ref="D84:E84" si="5">D85</f>
        <v>50000</v>
      </c>
      <c r="E84" s="16">
        <f t="shared" si="5"/>
        <v>50000</v>
      </c>
    </row>
    <row r="85" spans="1:5" ht="53.25" customHeight="1" x14ac:dyDescent="0.3">
      <c r="A85" s="23" t="s">
        <v>35</v>
      </c>
      <c r="B85" s="24" t="s">
        <v>34</v>
      </c>
      <c r="C85" s="24"/>
      <c r="D85" s="17">
        <f t="shared" ref="D85:E85" si="6">SUM(D86:D87)</f>
        <v>50000</v>
      </c>
      <c r="E85" s="17">
        <f t="shared" si="6"/>
        <v>50000</v>
      </c>
    </row>
    <row r="86" spans="1:5" ht="144" customHeight="1" x14ac:dyDescent="0.3">
      <c r="A86" s="25" t="s">
        <v>166</v>
      </c>
      <c r="B86" s="14" t="s">
        <v>36</v>
      </c>
      <c r="C86" s="14">
        <v>200</v>
      </c>
      <c r="D86" s="7">
        <v>30000</v>
      </c>
      <c r="E86" s="7">
        <v>30000</v>
      </c>
    </row>
    <row r="87" spans="1:5" ht="144" customHeight="1" x14ac:dyDescent="0.3">
      <c r="A87" s="25" t="s">
        <v>162</v>
      </c>
      <c r="B87" s="14" t="s">
        <v>36</v>
      </c>
      <c r="C87" s="14">
        <v>600</v>
      </c>
      <c r="D87" s="7">
        <v>20000</v>
      </c>
      <c r="E87" s="7">
        <v>20000</v>
      </c>
    </row>
    <row r="88" spans="1:5" ht="84.75" customHeight="1" x14ac:dyDescent="0.3">
      <c r="A88" s="21" t="s">
        <v>206</v>
      </c>
      <c r="B88" s="22" t="s">
        <v>37</v>
      </c>
      <c r="C88" s="22"/>
      <c r="D88" s="16">
        <f t="shared" ref="D88:E88" si="7">D89</f>
        <v>8100956.5</v>
      </c>
      <c r="E88" s="16">
        <f t="shared" si="7"/>
        <v>8100956.5</v>
      </c>
    </row>
    <row r="89" spans="1:5" s="4" customFormat="1" ht="82.5" customHeight="1" x14ac:dyDescent="0.3">
      <c r="A89" s="23" t="s">
        <v>390</v>
      </c>
      <c r="B89" s="24" t="s">
        <v>38</v>
      </c>
      <c r="C89" s="24"/>
      <c r="D89" s="17">
        <f t="shared" ref="D89:E89" si="8">SUM(D90:D92)</f>
        <v>8100956.5</v>
      </c>
      <c r="E89" s="17">
        <f t="shared" si="8"/>
        <v>8100956.5</v>
      </c>
    </row>
    <row r="90" spans="1:5" s="3" customFormat="1" ht="112.5" x14ac:dyDescent="0.3">
      <c r="A90" s="25" t="s">
        <v>149</v>
      </c>
      <c r="B90" s="14" t="s">
        <v>39</v>
      </c>
      <c r="C90" s="14">
        <v>100</v>
      </c>
      <c r="D90" s="7">
        <v>6901253</v>
      </c>
      <c r="E90" s="7">
        <v>6901253</v>
      </c>
    </row>
    <row r="91" spans="1:5" ht="83.25" customHeight="1" x14ac:dyDescent="0.3">
      <c r="A91" s="25" t="s">
        <v>207</v>
      </c>
      <c r="B91" s="14" t="s">
        <v>39</v>
      </c>
      <c r="C91" s="14">
        <v>200</v>
      </c>
      <c r="D91" s="7">
        <v>1177203.5</v>
      </c>
      <c r="E91" s="7">
        <v>1177203.5</v>
      </c>
    </row>
    <row r="92" spans="1:5" ht="37.5" x14ac:dyDescent="0.3">
      <c r="A92" s="25" t="s">
        <v>208</v>
      </c>
      <c r="B92" s="14" t="s">
        <v>39</v>
      </c>
      <c r="C92" s="14">
        <v>800</v>
      </c>
      <c r="D92" s="7">
        <v>22500</v>
      </c>
      <c r="E92" s="7">
        <v>22500</v>
      </c>
    </row>
    <row r="93" spans="1:5" ht="75" x14ac:dyDescent="0.3">
      <c r="A93" s="21" t="s">
        <v>534</v>
      </c>
      <c r="B93" s="22" t="s">
        <v>535</v>
      </c>
      <c r="C93" s="22"/>
      <c r="D93" s="16">
        <f>D94</f>
        <v>15000</v>
      </c>
      <c r="E93" s="16">
        <f>E94</f>
        <v>15000</v>
      </c>
    </row>
    <row r="94" spans="1:5" ht="75" x14ac:dyDescent="0.3">
      <c r="A94" s="23" t="s">
        <v>536</v>
      </c>
      <c r="B94" s="24" t="s">
        <v>537</v>
      </c>
      <c r="C94" s="24"/>
      <c r="D94" s="17">
        <f>D95</f>
        <v>15000</v>
      </c>
      <c r="E94" s="17">
        <f>E95</f>
        <v>15000</v>
      </c>
    </row>
    <row r="95" spans="1:5" ht="93.75" x14ac:dyDescent="0.3">
      <c r="A95" s="25" t="s">
        <v>539</v>
      </c>
      <c r="B95" s="14" t="s">
        <v>538</v>
      </c>
      <c r="C95" s="14">
        <v>200</v>
      </c>
      <c r="D95" s="7">
        <v>15000</v>
      </c>
      <c r="E95" s="7">
        <v>15000</v>
      </c>
    </row>
    <row r="96" spans="1:5" s="4" customFormat="1" ht="81.75" customHeight="1" x14ac:dyDescent="0.3">
      <c r="A96" s="21" t="s">
        <v>469</v>
      </c>
      <c r="B96" s="22" t="s">
        <v>40</v>
      </c>
      <c r="C96" s="22"/>
      <c r="D96" s="16">
        <f>D97+D103+D109+D112+D115+D129+D136+D140</f>
        <v>27290398.089999996</v>
      </c>
      <c r="E96" s="16">
        <f>E97+E103+E109+E112+E115+E129+E136+E140</f>
        <v>9716077.7599999998</v>
      </c>
    </row>
    <row r="97" spans="1:5" s="3" customFormat="1" ht="53.25" customHeight="1" x14ac:dyDescent="0.3">
      <c r="A97" s="21" t="s">
        <v>209</v>
      </c>
      <c r="B97" s="22" t="s">
        <v>41</v>
      </c>
      <c r="C97" s="22"/>
      <c r="D97" s="16">
        <f t="shared" ref="D97:E97" si="9">D98</f>
        <v>4222347.1999999993</v>
      </c>
      <c r="E97" s="16">
        <f t="shared" si="9"/>
        <v>3222347.1999999997</v>
      </c>
    </row>
    <row r="98" spans="1:5" s="4" customFormat="1" ht="105.75" customHeight="1" x14ac:dyDescent="0.3">
      <c r="A98" s="26" t="s">
        <v>248</v>
      </c>
      <c r="B98" s="24" t="s">
        <v>249</v>
      </c>
      <c r="C98" s="24"/>
      <c r="D98" s="17">
        <f>SUM(D99:D102)</f>
        <v>4222347.1999999993</v>
      </c>
      <c r="E98" s="17">
        <f>SUM(E99:E102)</f>
        <v>3222347.1999999997</v>
      </c>
    </row>
    <row r="99" spans="1:5" s="4" customFormat="1" ht="84" customHeight="1" x14ac:dyDescent="0.3">
      <c r="A99" s="25" t="s">
        <v>387</v>
      </c>
      <c r="B99" s="14" t="s">
        <v>379</v>
      </c>
      <c r="C99" s="14">
        <v>200</v>
      </c>
      <c r="D99" s="7">
        <f>3047280.69-45813.93</f>
        <v>3001466.76</v>
      </c>
      <c r="E99" s="7">
        <f>3047280.69-1000000-48609.36</f>
        <v>1998671.3299999998</v>
      </c>
    </row>
    <row r="100" spans="1:5" s="3" customFormat="1" ht="93.75" customHeight="1" x14ac:dyDescent="0.3">
      <c r="A100" s="25" t="s">
        <v>380</v>
      </c>
      <c r="B100" s="14" t="s">
        <v>381</v>
      </c>
      <c r="C100" s="14">
        <v>200</v>
      </c>
      <c r="D100" s="7">
        <v>1025066.51</v>
      </c>
      <c r="E100" s="7">
        <v>1025066.51</v>
      </c>
    </row>
    <row r="101" spans="1:5" s="3" customFormat="1" ht="99.75" customHeight="1" x14ac:dyDescent="0.3">
      <c r="A101" s="13" t="s">
        <v>382</v>
      </c>
      <c r="B101" s="14" t="s">
        <v>383</v>
      </c>
      <c r="C101" s="14">
        <v>200</v>
      </c>
      <c r="D101" s="7">
        <v>150000</v>
      </c>
      <c r="E101" s="7">
        <v>150000</v>
      </c>
    </row>
    <row r="102" spans="1:5" s="3" customFormat="1" ht="156" customHeight="1" x14ac:dyDescent="0.3">
      <c r="A102" s="13" t="s">
        <v>544</v>
      </c>
      <c r="B102" s="14" t="s">
        <v>543</v>
      </c>
      <c r="C102" s="14">
        <v>200</v>
      </c>
      <c r="D102" s="7">
        <v>45813.93</v>
      </c>
      <c r="E102" s="7">
        <v>48609.36</v>
      </c>
    </row>
    <row r="103" spans="1:5" ht="65.25" customHeight="1" x14ac:dyDescent="0.3">
      <c r="A103" s="21" t="s">
        <v>210</v>
      </c>
      <c r="B103" s="22" t="s">
        <v>42</v>
      </c>
      <c r="C103" s="22"/>
      <c r="D103" s="16">
        <f t="shared" ref="D103:E103" si="10">D104</f>
        <v>298021</v>
      </c>
      <c r="E103" s="16">
        <f t="shared" si="10"/>
        <v>298021</v>
      </c>
    </row>
    <row r="104" spans="1:5" ht="50.25" customHeight="1" x14ac:dyDescent="0.3">
      <c r="A104" s="23" t="s">
        <v>211</v>
      </c>
      <c r="B104" s="24" t="s">
        <v>43</v>
      </c>
      <c r="C104" s="24"/>
      <c r="D104" s="17">
        <f t="shared" ref="D104:E104" si="11">SUM(D105:D108)</f>
        <v>298021</v>
      </c>
      <c r="E104" s="17">
        <f t="shared" si="11"/>
        <v>298021</v>
      </c>
    </row>
    <row r="105" spans="1:5" s="3" customFormat="1" ht="87.75" customHeight="1" x14ac:dyDescent="0.3">
      <c r="A105" s="25" t="s">
        <v>250</v>
      </c>
      <c r="B105" s="14" t="s">
        <v>44</v>
      </c>
      <c r="C105" s="14">
        <v>200</v>
      </c>
      <c r="D105" s="7">
        <v>184021</v>
      </c>
      <c r="E105" s="7">
        <v>184021</v>
      </c>
    </row>
    <row r="106" spans="1:5" ht="145.5" customHeight="1" x14ac:dyDescent="0.3">
      <c r="A106" s="25" t="s">
        <v>370</v>
      </c>
      <c r="B106" s="14" t="s">
        <v>45</v>
      </c>
      <c r="C106" s="14">
        <v>200</v>
      </c>
      <c r="D106" s="7">
        <v>60000</v>
      </c>
      <c r="E106" s="7">
        <v>60000</v>
      </c>
    </row>
    <row r="107" spans="1:5" ht="143.25" customHeight="1" x14ac:dyDescent="0.3">
      <c r="A107" s="25" t="s">
        <v>371</v>
      </c>
      <c r="B107" s="14" t="s">
        <v>45</v>
      </c>
      <c r="C107" s="14">
        <v>600</v>
      </c>
      <c r="D107" s="7">
        <v>24000</v>
      </c>
      <c r="E107" s="7">
        <v>24000</v>
      </c>
    </row>
    <row r="108" spans="1:5" s="4" customFormat="1" ht="87.75" customHeight="1" x14ac:dyDescent="0.3">
      <c r="A108" s="25" t="s">
        <v>251</v>
      </c>
      <c r="B108" s="14" t="s">
        <v>252</v>
      </c>
      <c r="C108" s="14">
        <v>200</v>
      </c>
      <c r="D108" s="7">
        <v>30000</v>
      </c>
      <c r="E108" s="7">
        <v>30000</v>
      </c>
    </row>
    <row r="109" spans="1:5" s="3" customFormat="1" ht="147" customHeight="1" x14ac:dyDescent="0.3">
      <c r="A109" s="28" t="s">
        <v>47</v>
      </c>
      <c r="B109" s="22" t="s">
        <v>46</v>
      </c>
      <c r="C109" s="22"/>
      <c r="D109" s="16">
        <f t="shared" ref="D109:E109" si="12">D110</f>
        <v>1900000</v>
      </c>
      <c r="E109" s="16">
        <f t="shared" si="12"/>
        <v>0</v>
      </c>
    </row>
    <row r="110" spans="1:5" ht="66.75" customHeight="1" x14ac:dyDescent="0.3">
      <c r="A110" s="23" t="s">
        <v>49</v>
      </c>
      <c r="B110" s="24" t="s">
        <v>48</v>
      </c>
      <c r="C110" s="24"/>
      <c r="D110" s="17">
        <f t="shared" ref="D110:E110" si="13">SUM(D111:D111)</f>
        <v>1900000</v>
      </c>
      <c r="E110" s="17">
        <f t="shared" si="13"/>
        <v>0</v>
      </c>
    </row>
    <row r="111" spans="1:5" ht="131.25" x14ac:dyDescent="0.3">
      <c r="A111" s="13" t="s">
        <v>484</v>
      </c>
      <c r="B111" s="14" t="s">
        <v>485</v>
      </c>
      <c r="C111" s="14">
        <v>200</v>
      </c>
      <c r="D111" s="7">
        <v>1900000</v>
      </c>
      <c r="E111" s="7">
        <f>1900000-1900000</f>
        <v>0</v>
      </c>
    </row>
    <row r="112" spans="1:5" s="3" customFormat="1" ht="71.25" customHeight="1" x14ac:dyDescent="0.3">
      <c r="A112" s="21" t="s">
        <v>146</v>
      </c>
      <c r="B112" s="22" t="s">
        <v>50</v>
      </c>
      <c r="C112" s="22"/>
      <c r="D112" s="16">
        <f t="shared" ref="D112:E113" si="14">D113</f>
        <v>100000</v>
      </c>
      <c r="E112" s="16">
        <f t="shared" si="14"/>
        <v>100000</v>
      </c>
    </row>
    <row r="113" spans="1:5" ht="69" customHeight="1" x14ac:dyDescent="0.3">
      <c r="A113" s="26" t="s">
        <v>470</v>
      </c>
      <c r="B113" s="24" t="s">
        <v>51</v>
      </c>
      <c r="C113" s="24"/>
      <c r="D113" s="17">
        <f t="shared" si="14"/>
        <v>100000</v>
      </c>
      <c r="E113" s="17">
        <f t="shared" si="14"/>
        <v>100000</v>
      </c>
    </row>
    <row r="114" spans="1:5" ht="88.5" customHeight="1" x14ac:dyDescent="0.3">
      <c r="A114" s="25" t="s">
        <v>163</v>
      </c>
      <c r="B114" s="14" t="s">
        <v>52</v>
      </c>
      <c r="C114" s="14">
        <v>800</v>
      </c>
      <c r="D114" s="7">
        <v>100000</v>
      </c>
      <c r="E114" s="7">
        <v>100000</v>
      </c>
    </row>
    <row r="115" spans="1:5" s="4" customFormat="1" ht="75" x14ac:dyDescent="0.3">
      <c r="A115" s="28" t="s">
        <v>253</v>
      </c>
      <c r="B115" s="22" t="s">
        <v>254</v>
      </c>
      <c r="C115" s="14"/>
      <c r="D115" s="16">
        <f>D116+D119+D123+D125+D127+D117</f>
        <v>16556159.239999998</v>
      </c>
      <c r="E115" s="16">
        <f>E116+E119+E123+E125+E127+E117</f>
        <v>1881838.9100000001</v>
      </c>
    </row>
    <row r="116" spans="1:5" s="3" customFormat="1" ht="37.5" hidden="1" x14ac:dyDescent="0.3">
      <c r="A116" s="26" t="s">
        <v>255</v>
      </c>
      <c r="B116" s="24" t="s">
        <v>256</v>
      </c>
      <c r="C116" s="14"/>
      <c r="D116" s="18"/>
      <c r="E116" s="18"/>
    </row>
    <row r="117" spans="1:5" s="3" customFormat="1" ht="37.5" x14ac:dyDescent="0.3">
      <c r="A117" s="26" t="s">
        <v>255</v>
      </c>
      <c r="B117" s="24" t="s">
        <v>256</v>
      </c>
      <c r="C117" s="14"/>
      <c r="D117" s="17">
        <f>D118</f>
        <v>14822545.789999999</v>
      </c>
      <c r="E117" s="17">
        <f>E118</f>
        <v>0</v>
      </c>
    </row>
    <row r="118" spans="1:5" s="3" customFormat="1" ht="93.75" x14ac:dyDescent="0.3">
      <c r="A118" s="13" t="s">
        <v>546</v>
      </c>
      <c r="B118" s="14" t="s">
        <v>545</v>
      </c>
      <c r="C118" s="14">
        <v>400</v>
      </c>
      <c r="D118" s="7">
        <v>14822545.789999999</v>
      </c>
      <c r="E118" s="7">
        <v>0</v>
      </c>
    </row>
    <row r="119" spans="1:5" ht="50.25" customHeight="1" x14ac:dyDescent="0.3">
      <c r="A119" s="26" t="s">
        <v>257</v>
      </c>
      <c r="B119" s="24" t="s">
        <v>258</v>
      </c>
      <c r="C119" s="14"/>
      <c r="D119" s="17">
        <f>SUM(D120:D122)</f>
        <v>1155272.07</v>
      </c>
      <c r="E119" s="17">
        <f>SUM(E120:E122)</f>
        <v>1303497.53</v>
      </c>
    </row>
    <row r="120" spans="1:5" ht="70.5" customHeight="1" x14ac:dyDescent="0.3">
      <c r="A120" s="13" t="s">
        <v>259</v>
      </c>
      <c r="B120" s="14" t="s">
        <v>260</v>
      </c>
      <c r="C120" s="14">
        <v>200</v>
      </c>
      <c r="D120" s="7">
        <f>400000-148225.46</f>
        <v>251774.54</v>
      </c>
      <c r="E120" s="7">
        <v>400000</v>
      </c>
    </row>
    <row r="121" spans="1:5" ht="84.75" customHeight="1" x14ac:dyDescent="0.3">
      <c r="A121" s="13" t="s">
        <v>435</v>
      </c>
      <c r="B121" s="14" t="s">
        <v>494</v>
      </c>
      <c r="C121" s="14">
        <v>200</v>
      </c>
      <c r="D121" s="7">
        <v>488038.72</v>
      </c>
      <c r="E121" s="7">
        <v>488038.72</v>
      </c>
    </row>
    <row r="122" spans="1:5" ht="101.25" customHeight="1" x14ac:dyDescent="0.3">
      <c r="A122" s="13" t="s">
        <v>502</v>
      </c>
      <c r="B122" s="14" t="s">
        <v>495</v>
      </c>
      <c r="C122" s="14">
        <v>200</v>
      </c>
      <c r="D122" s="7">
        <v>415458.81</v>
      </c>
      <c r="E122" s="7">
        <v>415458.81</v>
      </c>
    </row>
    <row r="123" spans="1:5" ht="46.5" customHeight="1" x14ac:dyDescent="0.3">
      <c r="A123" s="26" t="s">
        <v>261</v>
      </c>
      <c r="B123" s="24" t="s">
        <v>262</v>
      </c>
      <c r="C123" s="14"/>
      <c r="D123" s="17">
        <f t="shared" ref="D123:E123" si="15">D124</f>
        <v>120000</v>
      </c>
      <c r="E123" s="17">
        <f t="shared" si="15"/>
        <v>120000</v>
      </c>
    </row>
    <row r="124" spans="1:5" ht="70.5" customHeight="1" x14ac:dyDescent="0.3">
      <c r="A124" s="13" t="s">
        <v>263</v>
      </c>
      <c r="B124" s="14" t="s">
        <v>264</v>
      </c>
      <c r="C124" s="14">
        <v>200</v>
      </c>
      <c r="D124" s="7">
        <v>120000</v>
      </c>
      <c r="E124" s="7">
        <v>120000</v>
      </c>
    </row>
    <row r="125" spans="1:5" s="4" customFormat="1" ht="64.5" customHeight="1" x14ac:dyDescent="0.3">
      <c r="A125" s="26" t="s">
        <v>357</v>
      </c>
      <c r="B125" s="24" t="s">
        <v>265</v>
      </c>
      <c r="C125" s="14"/>
      <c r="D125" s="17">
        <f t="shared" ref="D125:E125" si="16">D126</f>
        <v>56000</v>
      </c>
      <c r="E125" s="17">
        <f t="shared" si="16"/>
        <v>56000</v>
      </c>
    </row>
    <row r="126" spans="1:5" s="3" customFormat="1" ht="87" customHeight="1" x14ac:dyDescent="0.3">
      <c r="A126" s="13" t="s">
        <v>358</v>
      </c>
      <c r="B126" s="14" t="s">
        <v>266</v>
      </c>
      <c r="C126" s="14">
        <v>200</v>
      </c>
      <c r="D126" s="7">
        <v>56000</v>
      </c>
      <c r="E126" s="7">
        <v>56000</v>
      </c>
    </row>
    <row r="127" spans="1:5" s="3" customFormat="1" ht="54.75" customHeight="1" x14ac:dyDescent="0.3">
      <c r="A127" s="26" t="s">
        <v>394</v>
      </c>
      <c r="B127" s="24" t="s">
        <v>392</v>
      </c>
      <c r="C127" s="24"/>
      <c r="D127" s="17">
        <f t="shared" ref="D127:E127" si="17">D128</f>
        <v>402341.38</v>
      </c>
      <c r="E127" s="17">
        <f t="shared" si="17"/>
        <v>402341.38</v>
      </c>
    </row>
    <row r="128" spans="1:5" s="3" customFormat="1" ht="92.25" customHeight="1" x14ac:dyDescent="0.3">
      <c r="A128" s="13" t="s">
        <v>395</v>
      </c>
      <c r="B128" s="14" t="s">
        <v>393</v>
      </c>
      <c r="C128" s="14">
        <v>200</v>
      </c>
      <c r="D128" s="7">
        <v>402341.38</v>
      </c>
      <c r="E128" s="7">
        <v>402341.38</v>
      </c>
    </row>
    <row r="129" spans="1:5" s="3" customFormat="1" ht="106.5" customHeight="1" x14ac:dyDescent="0.3">
      <c r="A129" s="28" t="s">
        <v>267</v>
      </c>
      <c r="B129" s="22" t="s">
        <v>268</v>
      </c>
      <c r="C129" s="14"/>
      <c r="D129" s="16">
        <f t="shared" ref="D129:E129" si="18">D130+D134</f>
        <v>390000</v>
      </c>
      <c r="E129" s="16">
        <f t="shared" si="18"/>
        <v>390000</v>
      </c>
    </row>
    <row r="130" spans="1:5" ht="110.25" customHeight="1" x14ac:dyDescent="0.3">
      <c r="A130" s="26" t="s">
        <v>269</v>
      </c>
      <c r="B130" s="24" t="s">
        <v>270</v>
      </c>
      <c r="C130" s="14"/>
      <c r="D130" s="17">
        <f>SUM(D131:D133)</f>
        <v>280000</v>
      </c>
      <c r="E130" s="17">
        <f t="shared" ref="E130" si="19">SUM(E131:E133)</f>
        <v>280000</v>
      </c>
    </row>
    <row r="131" spans="1:5" s="4" customFormat="1" ht="105" customHeight="1" x14ac:dyDescent="0.3">
      <c r="A131" s="13" t="s">
        <v>271</v>
      </c>
      <c r="B131" s="14" t="s">
        <v>272</v>
      </c>
      <c r="C131" s="14">
        <v>200</v>
      </c>
      <c r="D131" s="7">
        <v>30000</v>
      </c>
      <c r="E131" s="7">
        <v>30000</v>
      </c>
    </row>
    <row r="132" spans="1:5" s="4" customFormat="1" ht="159" customHeight="1" x14ac:dyDescent="0.3">
      <c r="A132" s="13" t="s">
        <v>273</v>
      </c>
      <c r="B132" s="14" t="s">
        <v>274</v>
      </c>
      <c r="C132" s="14">
        <v>200</v>
      </c>
      <c r="D132" s="7">
        <v>5000</v>
      </c>
      <c r="E132" s="7">
        <v>5000</v>
      </c>
    </row>
    <row r="133" spans="1:5" s="4" customFormat="1" ht="111" customHeight="1" x14ac:dyDescent="0.3">
      <c r="A133" s="13" t="s">
        <v>436</v>
      </c>
      <c r="B133" s="14" t="s">
        <v>437</v>
      </c>
      <c r="C133" s="14">
        <v>200</v>
      </c>
      <c r="D133" s="7">
        <v>245000</v>
      </c>
      <c r="E133" s="7">
        <v>245000</v>
      </c>
    </row>
    <row r="134" spans="1:5" ht="32.25" customHeight="1" x14ac:dyDescent="0.3">
      <c r="A134" s="29" t="s">
        <v>275</v>
      </c>
      <c r="B134" s="24" t="s">
        <v>276</v>
      </c>
      <c r="C134" s="14"/>
      <c r="D134" s="17">
        <f t="shared" ref="D134:E134" si="20">D135</f>
        <v>110000</v>
      </c>
      <c r="E134" s="17">
        <f t="shared" si="20"/>
        <v>110000</v>
      </c>
    </row>
    <row r="135" spans="1:5" ht="68.25" customHeight="1" x14ac:dyDescent="0.3">
      <c r="A135" s="13" t="s">
        <v>277</v>
      </c>
      <c r="B135" s="14" t="s">
        <v>278</v>
      </c>
      <c r="C135" s="14">
        <v>800</v>
      </c>
      <c r="D135" s="7">
        <v>110000</v>
      </c>
      <c r="E135" s="7">
        <v>110000</v>
      </c>
    </row>
    <row r="136" spans="1:5" ht="69" customHeight="1" x14ac:dyDescent="0.3">
      <c r="A136" s="30" t="s">
        <v>279</v>
      </c>
      <c r="B136" s="22" t="s">
        <v>280</v>
      </c>
      <c r="C136" s="14"/>
      <c r="D136" s="16">
        <f t="shared" ref="D136:E136" si="21">D137</f>
        <v>603499.64999999991</v>
      </c>
      <c r="E136" s="16">
        <f t="shared" si="21"/>
        <v>603499.64999999991</v>
      </c>
    </row>
    <row r="137" spans="1:5" ht="51.75" customHeight="1" x14ac:dyDescent="0.3">
      <c r="A137" s="26" t="s">
        <v>281</v>
      </c>
      <c r="B137" s="24" t="s">
        <v>282</v>
      </c>
      <c r="C137" s="14"/>
      <c r="D137" s="17">
        <f t="shared" ref="D137:E137" si="22">SUM(D138:D139)</f>
        <v>603499.64999999991</v>
      </c>
      <c r="E137" s="17">
        <f t="shared" si="22"/>
        <v>603499.64999999991</v>
      </c>
    </row>
    <row r="138" spans="1:5" s="3" customFormat="1" ht="107.25" customHeight="1" x14ac:dyDescent="0.3">
      <c r="A138" s="13" t="s">
        <v>384</v>
      </c>
      <c r="B138" s="14" t="s">
        <v>283</v>
      </c>
      <c r="C138" s="14">
        <v>200</v>
      </c>
      <c r="D138" s="7">
        <v>271574.84999999998</v>
      </c>
      <c r="E138" s="7">
        <v>271574.84999999998</v>
      </c>
    </row>
    <row r="139" spans="1:5" s="3" customFormat="1" ht="84.75" customHeight="1" x14ac:dyDescent="0.3">
      <c r="A139" s="13" t="s">
        <v>385</v>
      </c>
      <c r="B139" s="14" t="s">
        <v>386</v>
      </c>
      <c r="C139" s="14">
        <v>200</v>
      </c>
      <c r="D139" s="7">
        <v>331924.8</v>
      </c>
      <c r="E139" s="7">
        <v>331924.8</v>
      </c>
    </row>
    <row r="140" spans="1:5" s="3" customFormat="1" ht="88.5" customHeight="1" x14ac:dyDescent="0.3">
      <c r="A140" s="28" t="s">
        <v>428</v>
      </c>
      <c r="B140" s="22" t="s">
        <v>423</v>
      </c>
      <c r="C140" s="22"/>
      <c r="D140" s="16">
        <f t="shared" ref="D140:E141" si="23">D141</f>
        <v>3220371</v>
      </c>
      <c r="E140" s="16">
        <f t="shared" si="23"/>
        <v>3220371</v>
      </c>
    </row>
    <row r="141" spans="1:5" s="3" customFormat="1" ht="84.75" customHeight="1" x14ac:dyDescent="0.3">
      <c r="A141" s="26" t="s">
        <v>429</v>
      </c>
      <c r="B141" s="24" t="s">
        <v>424</v>
      </c>
      <c r="C141" s="24"/>
      <c r="D141" s="17">
        <f t="shared" si="23"/>
        <v>3220371</v>
      </c>
      <c r="E141" s="17">
        <f t="shared" si="23"/>
        <v>3220371</v>
      </c>
    </row>
    <row r="142" spans="1:5" s="3" customFormat="1" ht="109.5" customHeight="1" x14ac:dyDescent="0.3">
      <c r="A142" s="13" t="s">
        <v>430</v>
      </c>
      <c r="B142" s="14" t="s">
        <v>425</v>
      </c>
      <c r="C142" s="14">
        <v>400</v>
      </c>
      <c r="D142" s="7">
        <f>8587656-5367285</f>
        <v>3220371</v>
      </c>
      <c r="E142" s="7">
        <f>1114436+2105935</f>
        <v>3220371</v>
      </c>
    </row>
    <row r="143" spans="1:5" ht="69" customHeight="1" x14ac:dyDescent="0.3">
      <c r="A143" s="21" t="s">
        <v>216</v>
      </c>
      <c r="B143" s="22" t="s">
        <v>53</v>
      </c>
      <c r="C143" s="22"/>
      <c r="D143" s="16">
        <f>D144+D151+D154+D158+D161+D164+D168</f>
        <v>16366160.960000001</v>
      </c>
      <c r="E143" s="16">
        <f>E144+E151+E154+E158+E161+E164+E168</f>
        <v>16366160.960000001</v>
      </c>
    </row>
    <row r="144" spans="1:5" ht="46.5" customHeight="1" x14ac:dyDescent="0.3">
      <c r="A144" s="21" t="s">
        <v>217</v>
      </c>
      <c r="B144" s="22" t="s">
        <v>54</v>
      </c>
      <c r="C144" s="22"/>
      <c r="D144" s="16">
        <f>D145</f>
        <v>12068339.960000001</v>
      </c>
      <c r="E144" s="16">
        <f>E145</f>
        <v>12068339.960000001</v>
      </c>
    </row>
    <row r="145" spans="1:5" s="4" customFormat="1" ht="47.25" customHeight="1" x14ac:dyDescent="0.3">
      <c r="A145" s="23" t="s">
        <v>56</v>
      </c>
      <c r="B145" s="24" t="s">
        <v>55</v>
      </c>
      <c r="C145" s="24"/>
      <c r="D145" s="17">
        <f t="shared" ref="D145:E145" si="24">SUM(D146:D150)</f>
        <v>12068339.960000001</v>
      </c>
      <c r="E145" s="17">
        <f t="shared" si="24"/>
        <v>12068339.960000001</v>
      </c>
    </row>
    <row r="146" spans="1:5" s="3" customFormat="1" ht="131.25" x14ac:dyDescent="0.3">
      <c r="A146" s="25" t="s">
        <v>150</v>
      </c>
      <c r="B146" s="14" t="s">
        <v>57</v>
      </c>
      <c r="C146" s="14">
        <v>100</v>
      </c>
      <c r="D146" s="7">
        <v>9811344.7100000009</v>
      </c>
      <c r="E146" s="7">
        <v>9811344.7100000009</v>
      </c>
    </row>
    <row r="147" spans="1:5" ht="87" customHeight="1" x14ac:dyDescent="0.3">
      <c r="A147" s="25" t="s">
        <v>167</v>
      </c>
      <c r="B147" s="14" t="s">
        <v>57</v>
      </c>
      <c r="C147" s="14">
        <v>200</v>
      </c>
      <c r="D147" s="7">
        <v>1372724.25</v>
      </c>
      <c r="E147" s="7">
        <v>1372724.25</v>
      </c>
    </row>
    <row r="148" spans="1:5" s="3" customFormat="1" ht="67.5" customHeight="1" x14ac:dyDescent="0.3">
      <c r="A148" s="25" t="s">
        <v>164</v>
      </c>
      <c r="B148" s="14" t="s">
        <v>57</v>
      </c>
      <c r="C148" s="14">
        <v>800</v>
      </c>
      <c r="D148" s="7">
        <v>13600</v>
      </c>
      <c r="E148" s="7">
        <v>13600</v>
      </c>
    </row>
    <row r="149" spans="1:5" ht="148.5" customHeight="1" x14ac:dyDescent="0.3">
      <c r="A149" s="25" t="s">
        <v>151</v>
      </c>
      <c r="B149" s="14" t="s">
        <v>58</v>
      </c>
      <c r="C149" s="14">
        <v>100</v>
      </c>
      <c r="D149" s="7">
        <v>436737.12</v>
      </c>
      <c r="E149" s="7">
        <v>436737.12</v>
      </c>
    </row>
    <row r="150" spans="1:5" ht="102.75" customHeight="1" x14ac:dyDescent="0.3">
      <c r="A150" s="25" t="s">
        <v>168</v>
      </c>
      <c r="B150" s="14" t="s">
        <v>58</v>
      </c>
      <c r="C150" s="14">
        <v>200</v>
      </c>
      <c r="D150" s="7">
        <v>433933.88</v>
      </c>
      <c r="E150" s="7">
        <v>433933.88</v>
      </c>
    </row>
    <row r="151" spans="1:5" ht="50.25" customHeight="1" x14ac:dyDescent="0.3">
      <c r="A151" s="21" t="s">
        <v>60</v>
      </c>
      <c r="B151" s="22" t="s">
        <v>59</v>
      </c>
      <c r="C151" s="22"/>
      <c r="D151" s="16">
        <f>D152</f>
        <v>3456821</v>
      </c>
      <c r="E151" s="16">
        <f>E152</f>
        <v>3456821</v>
      </c>
    </row>
    <row r="152" spans="1:5" s="4" customFormat="1" ht="51.75" customHeight="1" x14ac:dyDescent="0.3">
      <c r="A152" s="23" t="s">
        <v>62</v>
      </c>
      <c r="B152" s="24" t="s">
        <v>61</v>
      </c>
      <c r="C152" s="24"/>
      <c r="D152" s="17">
        <f t="shared" ref="D152:E152" si="25">D153</f>
        <v>3456821</v>
      </c>
      <c r="E152" s="17">
        <f t="shared" si="25"/>
        <v>3456821</v>
      </c>
    </row>
    <row r="153" spans="1:5" s="3" customFormat="1" ht="84" customHeight="1" x14ac:dyDescent="0.3">
      <c r="A153" s="25" t="s">
        <v>161</v>
      </c>
      <c r="B153" s="14" t="s">
        <v>63</v>
      </c>
      <c r="C153" s="14">
        <v>600</v>
      </c>
      <c r="D153" s="7">
        <v>3456821</v>
      </c>
      <c r="E153" s="7">
        <v>3456821</v>
      </c>
    </row>
    <row r="154" spans="1:5" ht="48" customHeight="1" x14ac:dyDescent="0.3">
      <c r="A154" s="21" t="s">
        <v>417</v>
      </c>
      <c r="B154" s="22" t="s">
        <v>64</v>
      </c>
      <c r="C154" s="22"/>
      <c r="D154" s="16">
        <f t="shared" ref="D154:E154" si="26">D155</f>
        <v>220000</v>
      </c>
      <c r="E154" s="16">
        <f t="shared" si="26"/>
        <v>220000</v>
      </c>
    </row>
    <row r="155" spans="1:5" s="4" customFormat="1" ht="51.75" customHeight="1" x14ac:dyDescent="0.3">
      <c r="A155" s="23" t="s">
        <v>66</v>
      </c>
      <c r="B155" s="24" t="s">
        <v>65</v>
      </c>
      <c r="C155" s="24"/>
      <c r="D155" s="17">
        <f t="shared" ref="D155:E155" si="27">SUM(D156:D157)</f>
        <v>220000</v>
      </c>
      <c r="E155" s="17">
        <f t="shared" si="27"/>
        <v>220000</v>
      </c>
    </row>
    <row r="156" spans="1:5" s="3" customFormat="1" ht="112.5" x14ac:dyDescent="0.3">
      <c r="A156" s="25" t="s">
        <v>431</v>
      </c>
      <c r="B156" s="14" t="s">
        <v>67</v>
      </c>
      <c r="C156" s="14">
        <v>200</v>
      </c>
      <c r="D156" s="7">
        <v>219900</v>
      </c>
      <c r="E156" s="7">
        <v>219900</v>
      </c>
    </row>
    <row r="157" spans="1:5" s="3" customFormat="1" ht="90.75" customHeight="1" x14ac:dyDescent="0.3">
      <c r="A157" s="25" t="s">
        <v>432</v>
      </c>
      <c r="B157" s="14" t="s">
        <v>421</v>
      </c>
      <c r="C157" s="14">
        <v>200</v>
      </c>
      <c r="D157" s="7">
        <v>100</v>
      </c>
      <c r="E157" s="7">
        <v>100</v>
      </c>
    </row>
    <row r="158" spans="1:5" ht="47.25" customHeight="1" x14ac:dyDescent="0.3">
      <c r="A158" s="21" t="s">
        <v>187</v>
      </c>
      <c r="B158" s="22" t="s">
        <v>68</v>
      </c>
      <c r="C158" s="22"/>
      <c r="D158" s="16">
        <f t="shared" ref="D158:E158" si="28">D159</f>
        <v>50000</v>
      </c>
      <c r="E158" s="16">
        <f t="shared" si="28"/>
        <v>50000</v>
      </c>
    </row>
    <row r="159" spans="1:5" ht="45" customHeight="1" x14ac:dyDescent="0.3">
      <c r="A159" s="23" t="s">
        <v>218</v>
      </c>
      <c r="B159" s="24" t="s">
        <v>69</v>
      </c>
      <c r="C159" s="24"/>
      <c r="D159" s="17">
        <f t="shared" ref="D159:E159" si="29">SUM(D160:D160)</f>
        <v>50000</v>
      </c>
      <c r="E159" s="17">
        <f t="shared" si="29"/>
        <v>50000</v>
      </c>
    </row>
    <row r="160" spans="1:5" ht="87" customHeight="1" x14ac:dyDescent="0.3">
      <c r="A160" s="25" t="s">
        <v>188</v>
      </c>
      <c r="B160" s="14" t="s">
        <v>70</v>
      </c>
      <c r="C160" s="14">
        <v>200</v>
      </c>
      <c r="D160" s="7">
        <v>50000</v>
      </c>
      <c r="E160" s="7">
        <v>50000</v>
      </c>
    </row>
    <row r="161" spans="1:5" s="3" customFormat="1" ht="74.25" customHeight="1" x14ac:dyDescent="0.3">
      <c r="A161" s="21" t="s">
        <v>389</v>
      </c>
      <c r="B161" s="22" t="s">
        <v>71</v>
      </c>
      <c r="C161" s="22"/>
      <c r="D161" s="16">
        <f t="shared" ref="D161:E162" si="30">D162</f>
        <v>50000</v>
      </c>
      <c r="E161" s="16">
        <f t="shared" si="30"/>
        <v>50000</v>
      </c>
    </row>
    <row r="162" spans="1:5" ht="65.25" customHeight="1" x14ac:dyDescent="0.3">
      <c r="A162" s="23" t="s">
        <v>73</v>
      </c>
      <c r="B162" s="24" t="s">
        <v>72</v>
      </c>
      <c r="C162" s="24"/>
      <c r="D162" s="17">
        <f t="shared" si="30"/>
        <v>50000</v>
      </c>
      <c r="E162" s="17">
        <f t="shared" si="30"/>
        <v>50000</v>
      </c>
    </row>
    <row r="163" spans="1:5" s="4" customFormat="1" ht="71.25" customHeight="1" x14ac:dyDescent="0.3">
      <c r="A163" s="25" t="s">
        <v>169</v>
      </c>
      <c r="B163" s="14" t="s">
        <v>74</v>
      </c>
      <c r="C163" s="14">
        <v>200</v>
      </c>
      <c r="D163" s="7">
        <v>50000</v>
      </c>
      <c r="E163" s="7">
        <v>50000</v>
      </c>
    </row>
    <row r="164" spans="1:5" s="3" customFormat="1" ht="68.25" customHeight="1" x14ac:dyDescent="0.3">
      <c r="A164" s="21" t="s">
        <v>471</v>
      </c>
      <c r="B164" s="22" t="s">
        <v>75</v>
      </c>
      <c r="C164" s="22"/>
      <c r="D164" s="16">
        <f t="shared" ref="D164:E164" si="31">D165</f>
        <v>340000</v>
      </c>
      <c r="E164" s="16">
        <f t="shared" si="31"/>
        <v>340000</v>
      </c>
    </row>
    <row r="165" spans="1:5" s="3" customFormat="1" ht="45" customHeight="1" x14ac:dyDescent="0.3">
      <c r="A165" s="23" t="s">
        <v>219</v>
      </c>
      <c r="B165" s="24" t="s">
        <v>76</v>
      </c>
      <c r="C165" s="24"/>
      <c r="D165" s="17">
        <f t="shared" ref="D165:E165" si="32">SUM(D166:D167)</f>
        <v>340000</v>
      </c>
      <c r="E165" s="17">
        <f t="shared" si="32"/>
        <v>340000</v>
      </c>
    </row>
    <row r="166" spans="1:5" s="3" customFormat="1" ht="69" customHeight="1" x14ac:dyDescent="0.3">
      <c r="A166" s="25" t="s">
        <v>220</v>
      </c>
      <c r="B166" s="14" t="s">
        <v>77</v>
      </c>
      <c r="C166" s="14">
        <v>200</v>
      </c>
      <c r="D166" s="7">
        <v>200000</v>
      </c>
      <c r="E166" s="7">
        <v>200000</v>
      </c>
    </row>
    <row r="167" spans="1:5" ht="87" customHeight="1" x14ac:dyDescent="0.3">
      <c r="A167" s="13" t="s">
        <v>284</v>
      </c>
      <c r="B167" s="14" t="s">
        <v>285</v>
      </c>
      <c r="C167" s="14">
        <v>600</v>
      </c>
      <c r="D167" s="7">
        <v>140000</v>
      </c>
      <c r="E167" s="7">
        <v>140000</v>
      </c>
    </row>
    <row r="168" spans="1:5" s="3" customFormat="1" ht="73.5" customHeight="1" x14ac:dyDescent="0.3">
      <c r="A168" s="28" t="s">
        <v>420</v>
      </c>
      <c r="B168" s="22" t="s">
        <v>286</v>
      </c>
      <c r="C168" s="14"/>
      <c r="D168" s="16">
        <f t="shared" ref="D168:E168" si="33">D169+D172+D174</f>
        <v>181000</v>
      </c>
      <c r="E168" s="16">
        <f t="shared" si="33"/>
        <v>181000</v>
      </c>
    </row>
    <row r="169" spans="1:5" ht="48" customHeight="1" x14ac:dyDescent="0.3">
      <c r="A169" s="26" t="s">
        <v>287</v>
      </c>
      <c r="B169" s="24" t="s">
        <v>288</v>
      </c>
      <c r="C169" s="14"/>
      <c r="D169" s="17">
        <f>D170+D171</f>
        <v>165000</v>
      </c>
      <c r="E169" s="17">
        <f>E170+E171</f>
        <v>165000</v>
      </c>
    </row>
    <row r="170" spans="1:5" ht="89.25" customHeight="1" x14ac:dyDescent="0.3">
      <c r="A170" s="13" t="s">
        <v>497</v>
      </c>
      <c r="B170" s="14" t="s">
        <v>289</v>
      </c>
      <c r="C170" s="14">
        <v>200</v>
      </c>
      <c r="D170" s="7">
        <v>133000</v>
      </c>
      <c r="E170" s="7">
        <v>133000</v>
      </c>
    </row>
    <row r="171" spans="1:5" ht="89.25" customHeight="1" x14ac:dyDescent="0.3">
      <c r="A171" s="13" t="s">
        <v>496</v>
      </c>
      <c r="B171" s="14" t="s">
        <v>289</v>
      </c>
      <c r="C171" s="14">
        <v>600</v>
      </c>
      <c r="D171" s="7">
        <v>32000</v>
      </c>
      <c r="E171" s="7">
        <v>32000</v>
      </c>
    </row>
    <row r="172" spans="1:5" s="3" customFormat="1" ht="49.5" customHeight="1" x14ac:dyDescent="0.3">
      <c r="A172" s="26" t="s">
        <v>290</v>
      </c>
      <c r="B172" s="24" t="s">
        <v>291</v>
      </c>
      <c r="C172" s="14"/>
      <c r="D172" s="17">
        <f t="shared" ref="D172:E172" si="34">SUM(D173:D173)</f>
        <v>6000</v>
      </c>
      <c r="E172" s="17">
        <f t="shared" si="34"/>
        <v>6000</v>
      </c>
    </row>
    <row r="173" spans="1:5" ht="75" x14ac:dyDescent="0.3">
      <c r="A173" s="13" t="s">
        <v>292</v>
      </c>
      <c r="B173" s="14" t="s">
        <v>293</v>
      </c>
      <c r="C173" s="14">
        <v>600</v>
      </c>
      <c r="D173" s="7">
        <v>6000</v>
      </c>
      <c r="E173" s="7">
        <v>6000</v>
      </c>
    </row>
    <row r="174" spans="1:5" s="4" customFormat="1" ht="47.25" customHeight="1" x14ac:dyDescent="0.3">
      <c r="A174" s="26" t="s">
        <v>138</v>
      </c>
      <c r="B174" s="24" t="s">
        <v>294</v>
      </c>
      <c r="C174" s="24"/>
      <c r="D174" s="17">
        <f t="shared" ref="D174:E174" si="35">SUM(D175:D176)</f>
        <v>10000</v>
      </c>
      <c r="E174" s="17">
        <f t="shared" si="35"/>
        <v>10000</v>
      </c>
    </row>
    <row r="175" spans="1:5" s="3" customFormat="1" ht="93.75" x14ac:dyDescent="0.3">
      <c r="A175" s="13" t="s">
        <v>295</v>
      </c>
      <c r="B175" s="14" t="s">
        <v>296</v>
      </c>
      <c r="C175" s="14">
        <v>600</v>
      </c>
      <c r="D175" s="7">
        <v>5000</v>
      </c>
      <c r="E175" s="7">
        <v>5000</v>
      </c>
    </row>
    <row r="176" spans="1:5" ht="83.25" customHeight="1" x14ac:dyDescent="0.3">
      <c r="A176" s="13" t="s">
        <v>297</v>
      </c>
      <c r="B176" s="14" t="s">
        <v>298</v>
      </c>
      <c r="C176" s="14">
        <v>600</v>
      </c>
      <c r="D176" s="7">
        <v>5000</v>
      </c>
      <c r="E176" s="7">
        <v>5000</v>
      </c>
    </row>
    <row r="177" spans="1:5" ht="105.75" customHeight="1" x14ac:dyDescent="0.3">
      <c r="A177" s="21" t="s">
        <v>299</v>
      </c>
      <c r="B177" s="22" t="s">
        <v>78</v>
      </c>
      <c r="C177" s="22"/>
      <c r="D177" s="16">
        <f>D178+D183+D189</f>
        <v>2751903.77</v>
      </c>
      <c r="E177" s="16">
        <f>E178+E183+E189</f>
        <v>2751903.77</v>
      </c>
    </row>
    <row r="178" spans="1:5" ht="49.5" customHeight="1" x14ac:dyDescent="0.3">
      <c r="A178" s="21" t="s">
        <v>221</v>
      </c>
      <c r="B178" s="22" t="s">
        <v>79</v>
      </c>
      <c r="C178" s="22"/>
      <c r="D178" s="16">
        <f t="shared" ref="D178:E178" si="36">D179</f>
        <v>227900</v>
      </c>
      <c r="E178" s="16">
        <f t="shared" si="36"/>
        <v>227900</v>
      </c>
    </row>
    <row r="179" spans="1:5" s="4" customFormat="1" ht="66.75" customHeight="1" x14ac:dyDescent="0.3">
      <c r="A179" s="26" t="s">
        <v>300</v>
      </c>
      <c r="B179" s="24" t="s">
        <v>301</v>
      </c>
      <c r="C179" s="24"/>
      <c r="D179" s="17">
        <f t="shared" ref="D179:E179" si="37">SUM(D180:D182)</f>
        <v>227900</v>
      </c>
      <c r="E179" s="17">
        <f t="shared" si="37"/>
        <v>227900</v>
      </c>
    </row>
    <row r="180" spans="1:5" s="3" customFormat="1" ht="104.25" customHeight="1" x14ac:dyDescent="0.3">
      <c r="A180" s="25" t="s">
        <v>170</v>
      </c>
      <c r="B180" s="14" t="s">
        <v>302</v>
      </c>
      <c r="C180" s="14">
        <v>200</v>
      </c>
      <c r="D180" s="7">
        <v>18800</v>
      </c>
      <c r="E180" s="7">
        <v>18800</v>
      </c>
    </row>
    <row r="181" spans="1:5" ht="105.75" customHeight="1" x14ac:dyDescent="0.3">
      <c r="A181" s="25" t="s">
        <v>171</v>
      </c>
      <c r="B181" s="14" t="s">
        <v>303</v>
      </c>
      <c r="C181" s="14">
        <v>200</v>
      </c>
      <c r="D181" s="7">
        <v>4300</v>
      </c>
      <c r="E181" s="7">
        <v>4300</v>
      </c>
    </row>
    <row r="182" spans="1:5" ht="92.25" customHeight="1" x14ac:dyDescent="0.3">
      <c r="A182" s="25" t="s">
        <v>222</v>
      </c>
      <c r="B182" s="14" t="s">
        <v>304</v>
      </c>
      <c r="C182" s="14">
        <v>200</v>
      </c>
      <c r="D182" s="7">
        <v>204800</v>
      </c>
      <c r="E182" s="7">
        <v>204800</v>
      </c>
    </row>
    <row r="183" spans="1:5" s="4" customFormat="1" ht="37.5" x14ac:dyDescent="0.3">
      <c r="A183" s="21" t="s">
        <v>223</v>
      </c>
      <c r="B183" s="22" t="s">
        <v>80</v>
      </c>
      <c r="C183" s="22"/>
      <c r="D183" s="16">
        <f>D184</f>
        <v>2319003.77</v>
      </c>
      <c r="E183" s="16">
        <f>E184</f>
        <v>2319003.77</v>
      </c>
    </row>
    <row r="184" spans="1:5" s="3" customFormat="1" ht="66" customHeight="1" x14ac:dyDescent="0.3">
      <c r="A184" s="26" t="s">
        <v>305</v>
      </c>
      <c r="B184" s="24" t="s">
        <v>306</v>
      </c>
      <c r="C184" s="24"/>
      <c r="D184" s="17">
        <f>SUM(D185:D188)</f>
        <v>2319003.77</v>
      </c>
      <c r="E184" s="17">
        <f>SUM(E185:E188)</f>
        <v>2319003.77</v>
      </c>
    </row>
    <row r="185" spans="1:5" ht="93.75" x14ac:dyDescent="0.3">
      <c r="A185" s="25" t="s">
        <v>367</v>
      </c>
      <c r="B185" s="14" t="s">
        <v>307</v>
      </c>
      <c r="C185" s="14">
        <v>200</v>
      </c>
      <c r="D185" s="7">
        <v>190300</v>
      </c>
      <c r="E185" s="7">
        <v>190300</v>
      </c>
    </row>
    <row r="186" spans="1:5" ht="56.25" x14ac:dyDescent="0.3">
      <c r="A186" s="25" t="s">
        <v>498</v>
      </c>
      <c r="B186" s="14" t="s">
        <v>307</v>
      </c>
      <c r="C186" s="14">
        <v>800</v>
      </c>
      <c r="D186" s="7">
        <v>50000</v>
      </c>
      <c r="E186" s="7">
        <v>50000</v>
      </c>
    </row>
    <row r="187" spans="1:5" ht="93.75" x14ac:dyDescent="0.3">
      <c r="A187" s="13" t="s">
        <v>388</v>
      </c>
      <c r="B187" s="14" t="s">
        <v>368</v>
      </c>
      <c r="C187" s="14">
        <v>600</v>
      </c>
      <c r="D187" s="7">
        <v>190700</v>
      </c>
      <c r="E187" s="7">
        <v>190700</v>
      </c>
    </row>
    <row r="188" spans="1:5" ht="131.25" x14ac:dyDescent="0.3">
      <c r="A188" s="13" t="s">
        <v>548</v>
      </c>
      <c r="B188" s="14" t="s">
        <v>547</v>
      </c>
      <c r="C188" s="14">
        <v>100</v>
      </c>
      <c r="D188" s="7">
        <v>1888003.77</v>
      </c>
      <c r="E188" s="7">
        <v>1888003.77</v>
      </c>
    </row>
    <row r="189" spans="1:5" s="3" customFormat="1" ht="71.25" customHeight="1" x14ac:dyDescent="0.3">
      <c r="A189" s="28" t="s">
        <v>308</v>
      </c>
      <c r="B189" s="22" t="s">
        <v>309</v>
      </c>
      <c r="C189" s="14"/>
      <c r="D189" s="16">
        <f t="shared" ref="D189:E189" si="38">D190</f>
        <v>205000</v>
      </c>
      <c r="E189" s="16">
        <f t="shared" si="38"/>
        <v>205000</v>
      </c>
    </row>
    <row r="190" spans="1:5" ht="66" customHeight="1" x14ac:dyDescent="0.3">
      <c r="A190" s="26" t="s">
        <v>310</v>
      </c>
      <c r="B190" s="24" t="s">
        <v>311</v>
      </c>
      <c r="C190" s="14"/>
      <c r="D190" s="17">
        <f>SUM(D191:D196)</f>
        <v>205000</v>
      </c>
      <c r="E190" s="17">
        <f>SUM(E191:E196)</f>
        <v>205000</v>
      </c>
    </row>
    <row r="191" spans="1:5" ht="112.5" x14ac:dyDescent="0.3">
      <c r="A191" s="13" t="s">
        <v>312</v>
      </c>
      <c r="B191" s="14" t="s">
        <v>472</v>
      </c>
      <c r="C191" s="14">
        <v>100</v>
      </c>
      <c r="D191" s="7">
        <f>1888003.77-1888003.77</f>
        <v>0</v>
      </c>
      <c r="E191" s="7">
        <f>1888003.77-1888003.77</f>
        <v>0</v>
      </c>
    </row>
    <row r="192" spans="1:5" s="3" customFormat="1" ht="68.25" customHeight="1" x14ac:dyDescent="0.3">
      <c r="A192" s="13" t="s">
        <v>313</v>
      </c>
      <c r="B192" s="14" t="s">
        <v>314</v>
      </c>
      <c r="C192" s="14">
        <v>200</v>
      </c>
      <c r="D192" s="7">
        <v>10000</v>
      </c>
      <c r="E192" s="7">
        <v>10000</v>
      </c>
    </row>
    <row r="193" spans="1:5" ht="63.75" customHeight="1" x14ac:dyDescent="0.3">
      <c r="A193" s="13" t="s">
        <v>172</v>
      </c>
      <c r="B193" s="14" t="s">
        <v>315</v>
      </c>
      <c r="C193" s="14">
        <v>200</v>
      </c>
      <c r="D193" s="7">
        <v>10000</v>
      </c>
      <c r="E193" s="7">
        <v>10000</v>
      </c>
    </row>
    <row r="194" spans="1:5" ht="85.5" customHeight="1" x14ac:dyDescent="0.3">
      <c r="A194" s="13" t="s">
        <v>316</v>
      </c>
      <c r="B194" s="14" t="s">
        <v>317</v>
      </c>
      <c r="C194" s="14">
        <v>200</v>
      </c>
      <c r="D194" s="7">
        <v>121000</v>
      </c>
      <c r="E194" s="7">
        <v>121000</v>
      </c>
    </row>
    <row r="195" spans="1:5" ht="51" customHeight="1" x14ac:dyDescent="0.3">
      <c r="A195" s="13" t="s">
        <v>377</v>
      </c>
      <c r="B195" s="14" t="s">
        <v>317</v>
      </c>
      <c r="C195" s="14">
        <v>800</v>
      </c>
      <c r="D195" s="7">
        <v>20000</v>
      </c>
      <c r="E195" s="7">
        <v>20000</v>
      </c>
    </row>
    <row r="196" spans="1:5" ht="112.5" x14ac:dyDescent="0.3">
      <c r="A196" s="13" t="s">
        <v>499</v>
      </c>
      <c r="B196" s="14" t="s">
        <v>318</v>
      </c>
      <c r="C196" s="14">
        <v>600</v>
      </c>
      <c r="D196" s="7">
        <v>44000</v>
      </c>
      <c r="E196" s="7">
        <v>44000</v>
      </c>
    </row>
    <row r="197" spans="1:5" s="4" customFormat="1" ht="66" customHeight="1" x14ac:dyDescent="0.3">
      <c r="A197" s="21" t="s">
        <v>224</v>
      </c>
      <c r="B197" s="22" t="s">
        <v>81</v>
      </c>
      <c r="C197" s="22"/>
      <c r="D197" s="16">
        <f>D198+D204+D209+D213</f>
        <v>1519000</v>
      </c>
      <c r="E197" s="16">
        <f>E198+E204+E209+E213</f>
        <v>1019000</v>
      </c>
    </row>
    <row r="198" spans="1:5" s="3" customFormat="1" ht="49.5" customHeight="1" x14ac:dyDescent="0.3">
      <c r="A198" s="21" t="s">
        <v>225</v>
      </c>
      <c r="B198" s="22" t="s">
        <v>82</v>
      </c>
      <c r="C198" s="22"/>
      <c r="D198" s="16">
        <f t="shared" ref="D198:E198" si="39">D199</f>
        <v>135000</v>
      </c>
      <c r="E198" s="16">
        <f t="shared" si="39"/>
        <v>135000</v>
      </c>
    </row>
    <row r="199" spans="1:5" ht="49.5" customHeight="1" x14ac:dyDescent="0.3">
      <c r="A199" s="23" t="s">
        <v>226</v>
      </c>
      <c r="B199" s="24" t="s">
        <v>83</v>
      </c>
      <c r="C199" s="24"/>
      <c r="D199" s="17">
        <f t="shared" ref="D199:E199" si="40">SUM(D200:D203)</f>
        <v>135000</v>
      </c>
      <c r="E199" s="17">
        <f t="shared" si="40"/>
        <v>135000</v>
      </c>
    </row>
    <row r="200" spans="1:5" s="4" customFormat="1" ht="93.75" x14ac:dyDescent="0.3">
      <c r="A200" s="13" t="s">
        <v>319</v>
      </c>
      <c r="B200" s="14" t="s">
        <v>84</v>
      </c>
      <c r="C200" s="14">
        <v>800</v>
      </c>
      <c r="D200" s="7">
        <v>45000</v>
      </c>
      <c r="E200" s="7">
        <v>45000</v>
      </c>
    </row>
    <row r="201" spans="1:5" s="4" customFormat="1" ht="104.25" customHeight="1" x14ac:dyDescent="0.3">
      <c r="A201" s="13" t="s">
        <v>320</v>
      </c>
      <c r="B201" s="14" t="s">
        <v>85</v>
      </c>
      <c r="C201" s="14">
        <v>800</v>
      </c>
      <c r="D201" s="7">
        <v>45000</v>
      </c>
      <c r="E201" s="7">
        <v>45000</v>
      </c>
    </row>
    <row r="202" spans="1:5" s="3" customFormat="1" ht="105.75" customHeight="1" x14ac:dyDescent="0.3">
      <c r="A202" s="13" t="s">
        <v>321</v>
      </c>
      <c r="B202" s="14" t="s">
        <v>322</v>
      </c>
      <c r="C202" s="14">
        <v>800</v>
      </c>
      <c r="D202" s="7">
        <v>20000</v>
      </c>
      <c r="E202" s="7">
        <v>20000</v>
      </c>
    </row>
    <row r="203" spans="1:5" ht="84" customHeight="1" x14ac:dyDescent="0.3">
      <c r="A203" s="13" t="s">
        <v>323</v>
      </c>
      <c r="B203" s="14" t="s">
        <v>324</v>
      </c>
      <c r="C203" s="14">
        <v>800</v>
      </c>
      <c r="D203" s="7">
        <v>25000</v>
      </c>
      <c r="E203" s="7">
        <v>25000</v>
      </c>
    </row>
    <row r="204" spans="1:5" ht="56.25" x14ac:dyDescent="0.3">
      <c r="A204" s="21" t="s">
        <v>227</v>
      </c>
      <c r="B204" s="22" t="s">
        <v>86</v>
      </c>
      <c r="C204" s="22"/>
      <c r="D204" s="16">
        <f t="shared" ref="D204:E204" si="41">D205</f>
        <v>610000</v>
      </c>
      <c r="E204" s="16">
        <f t="shared" si="41"/>
        <v>110000</v>
      </c>
    </row>
    <row r="205" spans="1:5" s="3" customFormat="1" ht="52.5" customHeight="1" x14ac:dyDescent="0.3">
      <c r="A205" s="23" t="s">
        <v>228</v>
      </c>
      <c r="B205" s="24" t="s">
        <v>87</v>
      </c>
      <c r="C205" s="24"/>
      <c r="D205" s="17">
        <f>SUM(D206:D208)</f>
        <v>610000</v>
      </c>
      <c r="E205" s="17">
        <f>SUM(E206:E208)</f>
        <v>110000</v>
      </c>
    </row>
    <row r="206" spans="1:5" s="4" customFormat="1" ht="99.75" customHeight="1" x14ac:dyDescent="0.3">
      <c r="A206" s="13" t="s">
        <v>466</v>
      </c>
      <c r="B206" s="14" t="s">
        <v>438</v>
      </c>
      <c r="C206" s="14">
        <v>200</v>
      </c>
      <c r="D206" s="7">
        <f>350000-100000</f>
        <v>250000</v>
      </c>
      <c r="E206" s="7">
        <f>350000-300000</f>
        <v>50000</v>
      </c>
    </row>
    <row r="207" spans="1:5" s="4" customFormat="1" ht="131.25" customHeight="1" x14ac:dyDescent="0.3">
      <c r="A207" s="13" t="s">
        <v>440</v>
      </c>
      <c r="B207" s="14" t="s">
        <v>439</v>
      </c>
      <c r="C207" s="14">
        <v>200</v>
      </c>
      <c r="D207" s="7">
        <v>260000</v>
      </c>
      <c r="E207" s="7">
        <f>260000-200000</f>
        <v>60000</v>
      </c>
    </row>
    <row r="208" spans="1:5" s="4" customFormat="1" ht="69.75" customHeight="1" x14ac:dyDescent="0.3">
      <c r="A208" s="13" t="s">
        <v>507</v>
      </c>
      <c r="B208" s="14" t="s">
        <v>506</v>
      </c>
      <c r="C208" s="14">
        <v>200</v>
      </c>
      <c r="D208" s="7">
        <v>100000</v>
      </c>
      <c r="E208" s="7">
        <v>0</v>
      </c>
    </row>
    <row r="209" spans="1:5" s="3" customFormat="1" ht="85.5" customHeight="1" x14ac:dyDescent="0.3">
      <c r="A209" s="21" t="s">
        <v>229</v>
      </c>
      <c r="B209" s="22" t="s">
        <v>88</v>
      </c>
      <c r="C209" s="22"/>
      <c r="D209" s="16">
        <f t="shared" ref="D209:E209" si="42">D210</f>
        <v>354000</v>
      </c>
      <c r="E209" s="16">
        <f t="shared" si="42"/>
        <v>354000</v>
      </c>
    </row>
    <row r="210" spans="1:5" ht="50.25" customHeight="1" x14ac:dyDescent="0.3">
      <c r="A210" s="23" t="s">
        <v>230</v>
      </c>
      <c r="B210" s="24" t="s">
        <v>89</v>
      </c>
      <c r="C210" s="24"/>
      <c r="D210" s="17">
        <f t="shared" ref="D210:E210" si="43">SUM(D211:D212)</f>
        <v>354000</v>
      </c>
      <c r="E210" s="17">
        <f t="shared" si="43"/>
        <v>354000</v>
      </c>
    </row>
    <row r="211" spans="1:5" ht="136.5" customHeight="1" x14ac:dyDescent="0.3">
      <c r="A211" s="25" t="s">
        <v>473</v>
      </c>
      <c r="B211" s="14" t="s">
        <v>326</v>
      </c>
      <c r="C211" s="14">
        <v>200</v>
      </c>
      <c r="D211" s="7">
        <v>254000</v>
      </c>
      <c r="E211" s="7">
        <v>254000</v>
      </c>
    </row>
    <row r="212" spans="1:5" ht="103.5" customHeight="1" x14ac:dyDescent="0.3">
      <c r="A212" s="25" t="s">
        <v>325</v>
      </c>
      <c r="B212" s="14" t="s">
        <v>369</v>
      </c>
      <c r="C212" s="14">
        <v>200</v>
      </c>
      <c r="D212" s="7">
        <v>100000</v>
      </c>
      <c r="E212" s="7">
        <v>100000</v>
      </c>
    </row>
    <row r="213" spans="1:5" s="3" customFormat="1" ht="129.75" customHeight="1" x14ac:dyDescent="0.3">
      <c r="A213" s="28" t="s">
        <v>479</v>
      </c>
      <c r="B213" s="22" t="s">
        <v>480</v>
      </c>
      <c r="C213" s="14"/>
      <c r="D213" s="16">
        <f t="shared" ref="D213:E213" si="44">D214</f>
        <v>420000</v>
      </c>
      <c r="E213" s="16">
        <f t="shared" si="44"/>
        <v>420000</v>
      </c>
    </row>
    <row r="214" spans="1:5" ht="102.75" customHeight="1" x14ac:dyDescent="0.3">
      <c r="A214" s="26" t="s">
        <v>467</v>
      </c>
      <c r="B214" s="24" t="s">
        <v>481</v>
      </c>
      <c r="C214" s="14"/>
      <c r="D214" s="17">
        <f t="shared" ref="D214:E214" si="45">SUM(D215:D216)</f>
        <v>420000</v>
      </c>
      <c r="E214" s="17">
        <f t="shared" si="45"/>
        <v>420000</v>
      </c>
    </row>
    <row r="215" spans="1:5" ht="114" customHeight="1" x14ac:dyDescent="0.3">
      <c r="A215" s="13" t="s">
        <v>441</v>
      </c>
      <c r="B215" s="14" t="s">
        <v>482</v>
      </c>
      <c r="C215" s="14">
        <v>200</v>
      </c>
      <c r="D215" s="7">
        <v>320000</v>
      </c>
      <c r="E215" s="7">
        <v>320000</v>
      </c>
    </row>
    <row r="216" spans="1:5" ht="89.25" customHeight="1" x14ac:dyDescent="0.3">
      <c r="A216" s="13" t="s">
        <v>442</v>
      </c>
      <c r="B216" s="14" t="s">
        <v>483</v>
      </c>
      <c r="C216" s="14">
        <v>200</v>
      </c>
      <c r="D216" s="7">
        <v>100000</v>
      </c>
      <c r="E216" s="7">
        <v>100000</v>
      </c>
    </row>
    <row r="217" spans="1:5" ht="83.25" customHeight="1" x14ac:dyDescent="0.3">
      <c r="A217" s="21" t="s">
        <v>474</v>
      </c>
      <c r="B217" s="22" t="s">
        <v>90</v>
      </c>
      <c r="C217" s="22"/>
      <c r="D217" s="16">
        <f t="shared" ref="D217:E218" si="46">D218</f>
        <v>460000</v>
      </c>
      <c r="E217" s="16">
        <f t="shared" si="46"/>
        <v>460000</v>
      </c>
    </row>
    <row r="218" spans="1:5" s="4" customFormat="1" ht="66.75" customHeight="1" x14ac:dyDescent="0.3">
      <c r="A218" s="21" t="s">
        <v>231</v>
      </c>
      <c r="B218" s="22" t="s">
        <v>91</v>
      </c>
      <c r="C218" s="22"/>
      <c r="D218" s="16">
        <f t="shared" si="46"/>
        <v>460000</v>
      </c>
      <c r="E218" s="16">
        <f t="shared" si="46"/>
        <v>460000</v>
      </c>
    </row>
    <row r="219" spans="1:5" s="4" customFormat="1" ht="65.25" customHeight="1" x14ac:dyDescent="0.3">
      <c r="A219" s="23" t="s">
        <v>232</v>
      </c>
      <c r="B219" s="24" t="s">
        <v>92</v>
      </c>
      <c r="C219" s="24"/>
      <c r="D219" s="17">
        <f t="shared" ref="D219:E219" si="47">SUM(D220:D221)</f>
        <v>460000</v>
      </c>
      <c r="E219" s="17">
        <f t="shared" si="47"/>
        <v>460000</v>
      </c>
    </row>
    <row r="220" spans="1:5" s="3" customFormat="1" ht="105.75" customHeight="1" x14ac:dyDescent="0.3">
      <c r="A220" s="25" t="s">
        <v>233</v>
      </c>
      <c r="B220" s="14" t="s">
        <v>93</v>
      </c>
      <c r="C220" s="14">
        <v>200</v>
      </c>
      <c r="D220" s="7">
        <v>200000</v>
      </c>
      <c r="E220" s="7">
        <v>200000</v>
      </c>
    </row>
    <row r="221" spans="1:5" s="3" customFormat="1" ht="106.5" customHeight="1" x14ac:dyDescent="0.3">
      <c r="A221" s="25" t="s">
        <v>372</v>
      </c>
      <c r="B221" s="14" t="s">
        <v>93</v>
      </c>
      <c r="C221" s="14">
        <v>600</v>
      </c>
      <c r="D221" s="7">
        <v>260000</v>
      </c>
      <c r="E221" s="7">
        <v>260000</v>
      </c>
    </row>
    <row r="222" spans="1:5" ht="103.5" customHeight="1" x14ac:dyDescent="0.3">
      <c r="A222" s="21" t="s">
        <v>95</v>
      </c>
      <c r="B222" s="22" t="s">
        <v>94</v>
      </c>
      <c r="C222" s="22"/>
      <c r="D222" s="16">
        <f>D223+D232</f>
        <v>244800</v>
      </c>
      <c r="E222" s="16">
        <f>E223+E232</f>
        <v>244800</v>
      </c>
    </row>
    <row r="223" spans="1:5" ht="85.5" customHeight="1" x14ac:dyDescent="0.3">
      <c r="A223" s="21" t="s">
        <v>177</v>
      </c>
      <c r="B223" s="22" t="s">
        <v>96</v>
      </c>
      <c r="C223" s="22"/>
      <c r="D223" s="16">
        <f t="shared" ref="D223:E223" si="48">D224+D227</f>
        <v>90000</v>
      </c>
      <c r="E223" s="16">
        <f t="shared" si="48"/>
        <v>90000</v>
      </c>
    </row>
    <row r="224" spans="1:5" ht="70.5" customHeight="1" x14ac:dyDescent="0.3">
      <c r="A224" s="23" t="s">
        <v>98</v>
      </c>
      <c r="B224" s="24" t="s">
        <v>97</v>
      </c>
      <c r="C224" s="24"/>
      <c r="D224" s="17">
        <f t="shared" ref="D224:E224" si="49">SUM(D225:D226)</f>
        <v>20000</v>
      </c>
      <c r="E224" s="17">
        <f t="shared" si="49"/>
        <v>20000</v>
      </c>
    </row>
    <row r="225" spans="1:5" s="4" customFormat="1" ht="102" customHeight="1" x14ac:dyDescent="0.3">
      <c r="A225" s="25" t="s">
        <v>173</v>
      </c>
      <c r="B225" s="14" t="s">
        <v>99</v>
      </c>
      <c r="C225" s="14">
        <v>200</v>
      </c>
      <c r="D225" s="7">
        <v>10000</v>
      </c>
      <c r="E225" s="7">
        <v>10000</v>
      </c>
    </row>
    <row r="226" spans="1:5" s="4" customFormat="1" ht="87.75" customHeight="1" x14ac:dyDescent="0.3">
      <c r="A226" s="25" t="s">
        <v>327</v>
      </c>
      <c r="B226" s="14" t="s">
        <v>100</v>
      </c>
      <c r="C226" s="14">
        <v>200</v>
      </c>
      <c r="D226" s="7">
        <v>10000</v>
      </c>
      <c r="E226" s="7">
        <v>10000</v>
      </c>
    </row>
    <row r="227" spans="1:5" ht="67.5" customHeight="1" x14ac:dyDescent="0.3">
      <c r="A227" s="23" t="s">
        <v>102</v>
      </c>
      <c r="B227" s="24" t="s">
        <v>101</v>
      </c>
      <c r="C227" s="24"/>
      <c r="D227" s="17">
        <f>SUM(D228:D231)</f>
        <v>70000</v>
      </c>
      <c r="E227" s="17">
        <f>SUM(E228:E231)</f>
        <v>70000</v>
      </c>
    </row>
    <row r="228" spans="1:5" ht="87" customHeight="1" x14ac:dyDescent="0.3">
      <c r="A228" s="25" t="s">
        <v>185</v>
      </c>
      <c r="B228" s="14" t="s">
        <v>103</v>
      </c>
      <c r="C228" s="14">
        <v>200</v>
      </c>
      <c r="D228" s="7">
        <v>30000</v>
      </c>
      <c r="E228" s="7">
        <v>30000</v>
      </c>
    </row>
    <row r="229" spans="1:5" ht="83.25" customHeight="1" x14ac:dyDescent="0.3">
      <c r="A229" s="25" t="s">
        <v>174</v>
      </c>
      <c r="B229" s="14" t="s">
        <v>104</v>
      </c>
      <c r="C229" s="14">
        <v>200</v>
      </c>
      <c r="D229" s="7">
        <v>10000</v>
      </c>
      <c r="E229" s="7">
        <v>10000</v>
      </c>
    </row>
    <row r="230" spans="1:5" ht="84.75" customHeight="1" x14ac:dyDescent="0.3">
      <c r="A230" s="25" t="s">
        <v>176</v>
      </c>
      <c r="B230" s="14" t="s">
        <v>104</v>
      </c>
      <c r="C230" s="14">
        <v>600</v>
      </c>
      <c r="D230" s="7">
        <v>20000</v>
      </c>
      <c r="E230" s="7">
        <v>20000</v>
      </c>
    </row>
    <row r="231" spans="1:5" ht="84.75" customHeight="1" x14ac:dyDescent="0.3">
      <c r="A231" s="25" t="s">
        <v>500</v>
      </c>
      <c r="B231" s="14" t="s">
        <v>105</v>
      </c>
      <c r="C231" s="14">
        <v>200</v>
      </c>
      <c r="D231" s="7">
        <v>10000</v>
      </c>
      <c r="E231" s="7">
        <v>10000</v>
      </c>
    </row>
    <row r="232" spans="1:5" s="3" customFormat="1" ht="128.25" customHeight="1" x14ac:dyDescent="0.3">
      <c r="A232" s="21" t="s">
        <v>373</v>
      </c>
      <c r="B232" s="22" t="s">
        <v>106</v>
      </c>
      <c r="C232" s="22"/>
      <c r="D232" s="16">
        <f t="shared" ref="D232:E233" si="50">D233</f>
        <v>154800</v>
      </c>
      <c r="E232" s="16">
        <f t="shared" si="50"/>
        <v>154800</v>
      </c>
    </row>
    <row r="233" spans="1:5" ht="70.5" customHeight="1" x14ac:dyDescent="0.3">
      <c r="A233" s="23" t="s">
        <v>374</v>
      </c>
      <c r="B233" s="24" t="s">
        <v>107</v>
      </c>
      <c r="C233" s="24"/>
      <c r="D233" s="17">
        <f t="shared" si="50"/>
        <v>154800</v>
      </c>
      <c r="E233" s="17">
        <f t="shared" si="50"/>
        <v>154800</v>
      </c>
    </row>
    <row r="234" spans="1:5" ht="144.75" customHeight="1" x14ac:dyDescent="0.3">
      <c r="A234" s="25" t="s">
        <v>375</v>
      </c>
      <c r="B234" s="14" t="s">
        <v>108</v>
      </c>
      <c r="C234" s="14">
        <v>600</v>
      </c>
      <c r="D234" s="7">
        <v>154800</v>
      </c>
      <c r="E234" s="7">
        <v>154800</v>
      </c>
    </row>
    <row r="235" spans="1:5" ht="90" customHeight="1" x14ac:dyDescent="0.3">
      <c r="A235" s="21" t="s">
        <v>234</v>
      </c>
      <c r="B235" s="22" t="s">
        <v>109</v>
      </c>
      <c r="C235" s="22"/>
      <c r="D235" s="16">
        <f>D236+D252</f>
        <v>41247141.719999999</v>
      </c>
      <c r="E235" s="16">
        <f>E236+E252</f>
        <v>41247141.719999999</v>
      </c>
    </row>
    <row r="236" spans="1:5" ht="93" customHeight="1" x14ac:dyDescent="0.3">
      <c r="A236" s="21" t="s">
        <v>235</v>
      </c>
      <c r="B236" s="22" t="s">
        <v>110</v>
      </c>
      <c r="C236" s="22"/>
      <c r="D236" s="16">
        <f t="shared" ref="D236:E236" si="51">D237+D239+D243+D248</f>
        <v>40749005.719999999</v>
      </c>
      <c r="E236" s="16">
        <f t="shared" si="51"/>
        <v>40749005.719999999</v>
      </c>
    </row>
    <row r="237" spans="1:5" s="4" customFormat="1" ht="63" customHeight="1" x14ac:dyDescent="0.3">
      <c r="A237" s="23" t="s">
        <v>112</v>
      </c>
      <c r="B237" s="24" t="s">
        <v>111</v>
      </c>
      <c r="C237" s="24"/>
      <c r="D237" s="17">
        <f t="shared" ref="D237:E237" si="52">D238</f>
        <v>1083311.29</v>
      </c>
      <c r="E237" s="17">
        <f t="shared" si="52"/>
        <v>1083311.29</v>
      </c>
    </row>
    <row r="238" spans="1:5" s="3" customFormat="1" ht="126" customHeight="1" x14ac:dyDescent="0.3">
      <c r="A238" s="25" t="s">
        <v>152</v>
      </c>
      <c r="B238" s="14" t="s">
        <v>113</v>
      </c>
      <c r="C238" s="14">
        <v>100</v>
      </c>
      <c r="D238" s="7">
        <v>1083311.29</v>
      </c>
      <c r="E238" s="7">
        <v>1083311.29</v>
      </c>
    </row>
    <row r="239" spans="1:5" ht="88.5" customHeight="1" x14ac:dyDescent="0.3">
      <c r="A239" s="23" t="s">
        <v>236</v>
      </c>
      <c r="B239" s="24" t="s">
        <v>114</v>
      </c>
      <c r="C239" s="24"/>
      <c r="D239" s="17">
        <f t="shared" ref="D239:E239" si="53">SUM(D240:D242)</f>
        <v>39173287.43</v>
      </c>
      <c r="E239" s="17">
        <f t="shared" si="53"/>
        <v>39173287.43</v>
      </c>
    </row>
    <row r="240" spans="1:5" ht="150" x14ac:dyDescent="0.3">
      <c r="A240" s="25" t="s">
        <v>237</v>
      </c>
      <c r="B240" s="14" t="s">
        <v>115</v>
      </c>
      <c r="C240" s="14">
        <v>100</v>
      </c>
      <c r="D240" s="7">
        <v>37294591.219999999</v>
      </c>
      <c r="E240" s="7">
        <v>37294031.219999999</v>
      </c>
    </row>
    <row r="241" spans="1:5" s="4" customFormat="1" ht="112.5" x14ac:dyDescent="0.3">
      <c r="A241" s="25" t="s">
        <v>475</v>
      </c>
      <c r="B241" s="14" t="s">
        <v>115</v>
      </c>
      <c r="C241" s="14">
        <v>200</v>
      </c>
      <c r="D241" s="7">
        <v>1710136.21</v>
      </c>
      <c r="E241" s="7">
        <v>1710696.21</v>
      </c>
    </row>
    <row r="242" spans="1:5" s="3" customFormat="1" ht="75" x14ac:dyDescent="0.3">
      <c r="A242" s="25" t="s">
        <v>238</v>
      </c>
      <c r="B242" s="14" t="s">
        <v>115</v>
      </c>
      <c r="C242" s="14">
        <v>800</v>
      </c>
      <c r="D242" s="7">
        <v>168560</v>
      </c>
      <c r="E242" s="7">
        <v>168560</v>
      </c>
    </row>
    <row r="243" spans="1:5" s="4" customFormat="1" ht="66" customHeight="1" x14ac:dyDescent="0.3">
      <c r="A243" s="23" t="s">
        <v>239</v>
      </c>
      <c r="B243" s="24" t="s">
        <v>116</v>
      </c>
      <c r="C243" s="24"/>
      <c r="D243" s="17">
        <f t="shared" ref="D243:E243" si="54">SUM(D244:D247)</f>
        <v>72700</v>
      </c>
      <c r="E243" s="17">
        <f t="shared" si="54"/>
        <v>72700</v>
      </c>
    </row>
    <row r="244" spans="1:5" s="4" customFormat="1" ht="123" customHeight="1" x14ac:dyDescent="0.3">
      <c r="A244" s="25" t="s">
        <v>240</v>
      </c>
      <c r="B244" s="14" t="s">
        <v>117</v>
      </c>
      <c r="C244" s="14">
        <v>200</v>
      </c>
      <c r="D244" s="7">
        <v>8000</v>
      </c>
      <c r="E244" s="7">
        <v>8000</v>
      </c>
    </row>
    <row r="245" spans="1:5" s="3" customFormat="1" ht="125.25" customHeight="1" x14ac:dyDescent="0.3">
      <c r="A245" s="31" t="s">
        <v>241</v>
      </c>
      <c r="B245" s="14" t="s">
        <v>148</v>
      </c>
      <c r="C245" s="14">
        <v>200</v>
      </c>
      <c r="D245" s="7">
        <v>54000</v>
      </c>
      <c r="E245" s="7">
        <v>54000</v>
      </c>
    </row>
    <row r="246" spans="1:5" ht="102.75" customHeight="1" x14ac:dyDescent="0.3">
      <c r="A246" s="25" t="s">
        <v>242</v>
      </c>
      <c r="B246" s="14" t="s">
        <v>118</v>
      </c>
      <c r="C246" s="14">
        <v>200</v>
      </c>
      <c r="D246" s="7">
        <v>1500</v>
      </c>
      <c r="E246" s="7">
        <v>1500</v>
      </c>
    </row>
    <row r="247" spans="1:5" s="3" customFormat="1" ht="85.5" customHeight="1" x14ac:dyDescent="0.3">
      <c r="A247" s="13" t="s">
        <v>328</v>
      </c>
      <c r="B247" s="14" t="s">
        <v>329</v>
      </c>
      <c r="C247" s="14">
        <v>200</v>
      </c>
      <c r="D247" s="7">
        <v>9200</v>
      </c>
      <c r="E247" s="7">
        <v>9200</v>
      </c>
    </row>
    <row r="248" spans="1:5" ht="66" customHeight="1" x14ac:dyDescent="0.3">
      <c r="A248" s="23" t="s">
        <v>120</v>
      </c>
      <c r="B248" s="24" t="s">
        <v>119</v>
      </c>
      <c r="C248" s="24"/>
      <c r="D248" s="17">
        <f t="shared" ref="D248" si="55">SUM(D249:D251)</f>
        <v>419707</v>
      </c>
      <c r="E248" s="17">
        <f>SUM(E249:E251)</f>
        <v>419707</v>
      </c>
    </row>
    <row r="249" spans="1:5" ht="89.25" customHeight="1" x14ac:dyDescent="0.3">
      <c r="A249" s="25" t="s">
        <v>182</v>
      </c>
      <c r="B249" s="14" t="s">
        <v>121</v>
      </c>
      <c r="C249" s="14">
        <v>200</v>
      </c>
      <c r="D249" s="7">
        <v>11273</v>
      </c>
      <c r="E249" s="7">
        <v>11273</v>
      </c>
    </row>
    <row r="250" spans="1:5" ht="146.25" customHeight="1" x14ac:dyDescent="0.3">
      <c r="A250" s="25" t="s">
        <v>183</v>
      </c>
      <c r="B250" s="14" t="s">
        <v>122</v>
      </c>
      <c r="C250" s="14">
        <v>100</v>
      </c>
      <c r="D250" s="7">
        <v>375387.17</v>
      </c>
      <c r="E250" s="7">
        <v>375387.17</v>
      </c>
    </row>
    <row r="251" spans="1:5" ht="97.5" customHeight="1" x14ac:dyDescent="0.3">
      <c r="A251" s="25" t="s">
        <v>184</v>
      </c>
      <c r="B251" s="14" t="s">
        <v>122</v>
      </c>
      <c r="C251" s="14">
        <v>200</v>
      </c>
      <c r="D251" s="7">
        <v>33046.83</v>
      </c>
      <c r="E251" s="7">
        <v>33046.83</v>
      </c>
    </row>
    <row r="252" spans="1:5" ht="56.25" x14ac:dyDescent="0.3">
      <c r="A252" s="28" t="s">
        <v>330</v>
      </c>
      <c r="B252" s="22" t="s">
        <v>331</v>
      </c>
      <c r="C252" s="22"/>
      <c r="D252" s="16">
        <f t="shared" ref="D252:E252" si="56">D253+D257</f>
        <v>498136</v>
      </c>
      <c r="E252" s="16">
        <f t="shared" si="56"/>
        <v>498136</v>
      </c>
    </row>
    <row r="253" spans="1:5" ht="68.25" customHeight="1" x14ac:dyDescent="0.3">
      <c r="A253" s="26" t="s">
        <v>332</v>
      </c>
      <c r="B253" s="24" t="s">
        <v>333</v>
      </c>
      <c r="C253" s="24"/>
      <c r="D253" s="17">
        <f t="shared" ref="D253:E253" si="57">SUM(D254:D256)</f>
        <v>155404</v>
      </c>
      <c r="E253" s="17">
        <f t="shared" si="57"/>
        <v>155404</v>
      </c>
    </row>
    <row r="254" spans="1:5" s="3" customFormat="1" ht="105.75" customHeight="1" x14ac:dyDescent="0.3">
      <c r="A254" s="13" t="s">
        <v>334</v>
      </c>
      <c r="B254" s="14" t="s">
        <v>335</v>
      </c>
      <c r="C254" s="14">
        <v>200</v>
      </c>
      <c r="D254" s="7">
        <v>40450</v>
      </c>
      <c r="E254" s="7">
        <v>40450</v>
      </c>
    </row>
    <row r="255" spans="1:5" ht="122.25" customHeight="1" x14ac:dyDescent="0.3">
      <c r="A255" s="13" t="s">
        <v>336</v>
      </c>
      <c r="B255" s="14" t="s">
        <v>337</v>
      </c>
      <c r="C255" s="14">
        <v>200</v>
      </c>
      <c r="D255" s="7">
        <v>100000</v>
      </c>
      <c r="E255" s="7">
        <v>100000</v>
      </c>
    </row>
    <row r="256" spans="1:5" s="3" customFormat="1" ht="99.75" customHeight="1" x14ac:dyDescent="0.3">
      <c r="A256" s="13" t="s">
        <v>338</v>
      </c>
      <c r="B256" s="14" t="s">
        <v>339</v>
      </c>
      <c r="C256" s="14">
        <v>200</v>
      </c>
      <c r="D256" s="7">
        <v>14954</v>
      </c>
      <c r="E256" s="7">
        <v>14954</v>
      </c>
    </row>
    <row r="257" spans="1:5" ht="45.75" customHeight="1" x14ac:dyDescent="0.3">
      <c r="A257" s="26" t="s">
        <v>340</v>
      </c>
      <c r="B257" s="24" t="s">
        <v>341</v>
      </c>
      <c r="C257" s="14"/>
      <c r="D257" s="17">
        <f t="shared" ref="D257:E257" si="58">SUM(D258:D259)</f>
        <v>342732</v>
      </c>
      <c r="E257" s="17">
        <f t="shared" si="58"/>
        <v>342732</v>
      </c>
    </row>
    <row r="258" spans="1:5" ht="82.5" customHeight="1" x14ac:dyDescent="0.3">
      <c r="A258" s="13" t="s">
        <v>342</v>
      </c>
      <c r="B258" s="14" t="s">
        <v>343</v>
      </c>
      <c r="C258" s="14">
        <v>200</v>
      </c>
      <c r="D258" s="7">
        <v>242732</v>
      </c>
      <c r="E258" s="7">
        <v>242732</v>
      </c>
    </row>
    <row r="259" spans="1:5" ht="67.5" customHeight="1" x14ac:dyDescent="0.3">
      <c r="A259" s="13" t="s">
        <v>504</v>
      </c>
      <c r="B259" s="14" t="s">
        <v>503</v>
      </c>
      <c r="C259" s="14">
        <v>200</v>
      </c>
      <c r="D259" s="7">
        <v>100000</v>
      </c>
      <c r="E259" s="7">
        <v>100000</v>
      </c>
    </row>
    <row r="260" spans="1:5" ht="82.5" customHeight="1" x14ac:dyDescent="0.3">
      <c r="A260" s="21" t="s">
        <v>124</v>
      </c>
      <c r="B260" s="22" t="s">
        <v>123</v>
      </c>
      <c r="C260" s="22"/>
      <c r="D260" s="16">
        <f t="shared" ref="D260:E260" si="59">D261+D266+D270</f>
        <v>114400</v>
      </c>
      <c r="E260" s="16">
        <f t="shared" si="59"/>
        <v>114400</v>
      </c>
    </row>
    <row r="261" spans="1:5" ht="67.5" customHeight="1" x14ac:dyDescent="0.3">
      <c r="A261" s="21" t="s">
        <v>126</v>
      </c>
      <c r="B261" s="22" t="s">
        <v>125</v>
      </c>
      <c r="C261" s="22"/>
      <c r="D261" s="16">
        <f t="shared" ref="D261:E261" si="60">D262</f>
        <v>89400</v>
      </c>
      <c r="E261" s="16">
        <f t="shared" si="60"/>
        <v>89400</v>
      </c>
    </row>
    <row r="262" spans="1:5" ht="44.25" customHeight="1" x14ac:dyDescent="0.3">
      <c r="A262" s="23" t="s">
        <v>128</v>
      </c>
      <c r="B262" s="24" t="s">
        <v>127</v>
      </c>
      <c r="C262" s="24"/>
      <c r="D262" s="17">
        <f t="shared" ref="D262:E262" si="61">SUM(D263:D265)</f>
        <v>89400</v>
      </c>
      <c r="E262" s="17">
        <f t="shared" si="61"/>
        <v>89400</v>
      </c>
    </row>
    <row r="263" spans="1:5" s="3" customFormat="1" ht="93.75" x14ac:dyDescent="0.3">
      <c r="A263" s="25" t="s">
        <v>452</v>
      </c>
      <c r="B263" s="14" t="s">
        <v>453</v>
      </c>
      <c r="C263" s="14">
        <v>200</v>
      </c>
      <c r="D263" s="7">
        <v>64400</v>
      </c>
      <c r="E263" s="7">
        <v>64400</v>
      </c>
    </row>
    <row r="264" spans="1:5" ht="93.75" x14ac:dyDescent="0.3">
      <c r="A264" s="25" t="s">
        <v>454</v>
      </c>
      <c r="B264" s="14" t="s">
        <v>453</v>
      </c>
      <c r="C264" s="14">
        <v>600</v>
      </c>
      <c r="D264" s="7">
        <v>10000</v>
      </c>
      <c r="E264" s="7">
        <v>10000</v>
      </c>
    </row>
    <row r="265" spans="1:5" ht="93.75" x14ac:dyDescent="0.3">
      <c r="A265" s="25" t="s">
        <v>455</v>
      </c>
      <c r="B265" s="14" t="s">
        <v>456</v>
      </c>
      <c r="C265" s="14">
        <v>200</v>
      </c>
      <c r="D265" s="7">
        <v>15000</v>
      </c>
      <c r="E265" s="7">
        <v>15000</v>
      </c>
    </row>
    <row r="266" spans="1:5" s="4" customFormat="1" ht="37.5" x14ac:dyDescent="0.3">
      <c r="A266" s="21" t="s">
        <v>130</v>
      </c>
      <c r="B266" s="22" t="s">
        <v>129</v>
      </c>
      <c r="C266" s="22"/>
      <c r="D266" s="16">
        <f t="shared" ref="D266:E266" si="62">D267</f>
        <v>20000</v>
      </c>
      <c r="E266" s="16">
        <f t="shared" si="62"/>
        <v>20000</v>
      </c>
    </row>
    <row r="267" spans="1:5" s="4" customFormat="1" ht="47.25" customHeight="1" x14ac:dyDescent="0.3">
      <c r="A267" s="23" t="s">
        <v>476</v>
      </c>
      <c r="B267" s="24" t="s">
        <v>131</v>
      </c>
      <c r="C267" s="24"/>
      <c r="D267" s="17">
        <f t="shared" ref="D267:E267" si="63">SUM(D268:D269)</f>
        <v>20000</v>
      </c>
      <c r="E267" s="17">
        <f t="shared" si="63"/>
        <v>20000</v>
      </c>
    </row>
    <row r="268" spans="1:5" s="3" customFormat="1" ht="103.5" customHeight="1" x14ac:dyDescent="0.3">
      <c r="A268" s="25" t="s">
        <v>175</v>
      </c>
      <c r="B268" s="14" t="s">
        <v>132</v>
      </c>
      <c r="C268" s="14">
        <v>200</v>
      </c>
      <c r="D268" s="7">
        <v>10000</v>
      </c>
      <c r="E268" s="7">
        <v>10000</v>
      </c>
    </row>
    <row r="269" spans="1:5" ht="100.5" customHeight="1" x14ac:dyDescent="0.3">
      <c r="A269" s="25" t="s">
        <v>457</v>
      </c>
      <c r="B269" s="14" t="s">
        <v>458</v>
      </c>
      <c r="C269" s="14">
        <v>200</v>
      </c>
      <c r="D269" s="7">
        <v>10000</v>
      </c>
      <c r="E269" s="7">
        <v>10000</v>
      </c>
    </row>
    <row r="270" spans="1:5" ht="46.5" customHeight="1" x14ac:dyDescent="0.3">
      <c r="A270" s="21" t="s">
        <v>459</v>
      </c>
      <c r="B270" s="22" t="s">
        <v>460</v>
      </c>
      <c r="C270" s="22"/>
      <c r="D270" s="16">
        <f t="shared" ref="D270:E271" si="64">D271</f>
        <v>5000</v>
      </c>
      <c r="E270" s="16">
        <f t="shared" si="64"/>
        <v>5000</v>
      </c>
    </row>
    <row r="271" spans="1:5" ht="48.75" customHeight="1" x14ac:dyDescent="0.3">
      <c r="A271" s="23" t="s">
        <v>461</v>
      </c>
      <c r="B271" s="24" t="s">
        <v>462</v>
      </c>
      <c r="C271" s="24"/>
      <c r="D271" s="17">
        <f t="shared" si="64"/>
        <v>5000</v>
      </c>
      <c r="E271" s="17">
        <f t="shared" si="64"/>
        <v>5000</v>
      </c>
    </row>
    <row r="272" spans="1:5" ht="100.5" customHeight="1" x14ac:dyDescent="0.3">
      <c r="A272" s="25" t="s">
        <v>463</v>
      </c>
      <c r="B272" s="14" t="s">
        <v>464</v>
      </c>
      <c r="C272" s="14">
        <v>200</v>
      </c>
      <c r="D272" s="7">
        <v>5000</v>
      </c>
      <c r="E272" s="7">
        <v>5000</v>
      </c>
    </row>
    <row r="273" spans="1:5" s="3" customFormat="1" ht="112.5" x14ac:dyDescent="0.3">
      <c r="A273" s="28" t="s">
        <v>362</v>
      </c>
      <c r="B273" s="22" t="s">
        <v>344</v>
      </c>
      <c r="C273" s="14"/>
      <c r="D273" s="16">
        <f t="shared" ref="D273:E273" si="65">D274</f>
        <v>13500</v>
      </c>
      <c r="E273" s="16">
        <f t="shared" si="65"/>
        <v>13500</v>
      </c>
    </row>
    <row r="274" spans="1:5" ht="47.25" customHeight="1" x14ac:dyDescent="0.3">
      <c r="A274" s="21" t="s">
        <v>359</v>
      </c>
      <c r="B274" s="22" t="s">
        <v>345</v>
      </c>
      <c r="C274" s="22"/>
      <c r="D274" s="16">
        <f t="shared" ref="D274:E274" si="66">D275+D277</f>
        <v>13500</v>
      </c>
      <c r="E274" s="16">
        <f t="shared" si="66"/>
        <v>13500</v>
      </c>
    </row>
    <row r="275" spans="1:5" ht="63" customHeight="1" x14ac:dyDescent="0.3">
      <c r="A275" s="26" t="s">
        <v>361</v>
      </c>
      <c r="B275" s="24" t="s">
        <v>346</v>
      </c>
      <c r="C275" s="14"/>
      <c r="D275" s="17">
        <f t="shared" ref="D275:E275" si="67">SUM(D276)</f>
        <v>12000</v>
      </c>
      <c r="E275" s="17">
        <f t="shared" si="67"/>
        <v>12000</v>
      </c>
    </row>
    <row r="276" spans="1:5" ht="104.25" customHeight="1" x14ac:dyDescent="0.3">
      <c r="A276" s="13" t="s">
        <v>347</v>
      </c>
      <c r="B276" s="14" t="s">
        <v>348</v>
      </c>
      <c r="C276" s="14">
        <v>200</v>
      </c>
      <c r="D276" s="7">
        <v>12000</v>
      </c>
      <c r="E276" s="7">
        <v>12000</v>
      </c>
    </row>
    <row r="277" spans="1:5" ht="168.75" x14ac:dyDescent="0.3">
      <c r="A277" s="26" t="s">
        <v>349</v>
      </c>
      <c r="B277" s="24" t="s">
        <v>350</v>
      </c>
      <c r="C277" s="14"/>
      <c r="D277" s="17">
        <f t="shared" ref="D277:E277" si="68">D278</f>
        <v>1500</v>
      </c>
      <c r="E277" s="17">
        <f t="shared" si="68"/>
        <v>1500</v>
      </c>
    </row>
    <row r="278" spans="1:5" s="4" customFormat="1" ht="120" customHeight="1" x14ac:dyDescent="0.3">
      <c r="A278" s="13" t="s">
        <v>360</v>
      </c>
      <c r="B278" s="14" t="s">
        <v>351</v>
      </c>
      <c r="C278" s="14">
        <v>200</v>
      </c>
      <c r="D278" s="7">
        <v>1500</v>
      </c>
      <c r="E278" s="7">
        <v>1500</v>
      </c>
    </row>
    <row r="279" spans="1:5" ht="81" customHeight="1" x14ac:dyDescent="0.3">
      <c r="A279" s="28" t="s">
        <v>376</v>
      </c>
      <c r="B279" s="22" t="s">
        <v>352</v>
      </c>
      <c r="C279" s="14"/>
      <c r="D279" s="16">
        <f t="shared" ref="D279:E279" si="69">D280+D283</f>
        <v>291921.75</v>
      </c>
      <c r="E279" s="16">
        <f t="shared" si="69"/>
        <v>178991.5</v>
      </c>
    </row>
    <row r="280" spans="1:5" ht="46.5" customHeight="1" x14ac:dyDescent="0.3">
      <c r="A280" s="21" t="s">
        <v>212</v>
      </c>
      <c r="B280" s="22" t="s">
        <v>353</v>
      </c>
      <c r="C280" s="14"/>
      <c r="D280" s="16">
        <f t="shared" ref="D280:E280" si="70">D281</f>
        <v>254661.75</v>
      </c>
      <c r="E280" s="16">
        <f t="shared" si="70"/>
        <v>141731.5</v>
      </c>
    </row>
    <row r="281" spans="1:5" ht="45" customHeight="1" x14ac:dyDescent="0.3">
      <c r="A281" s="23" t="s">
        <v>213</v>
      </c>
      <c r="B281" s="24" t="s">
        <v>354</v>
      </c>
      <c r="C281" s="14"/>
      <c r="D281" s="17">
        <f t="shared" ref="D281:E281" si="71">SUM(D282:D282)</f>
        <v>254661.75</v>
      </c>
      <c r="E281" s="17">
        <f t="shared" si="71"/>
        <v>141731.5</v>
      </c>
    </row>
    <row r="282" spans="1:5" ht="75" x14ac:dyDescent="0.3">
      <c r="A282" s="25" t="s">
        <v>433</v>
      </c>
      <c r="B282" s="14" t="s">
        <v>508</v>
      </c>
      <c r="C282" s="14">
        <v>300</v>
      </c>
      <c r="D282" s="7">
        <v>254661.75</v>
      </c>
      <c r="E282" s="7">
        <f>254661.75-112930.25</f>
        <v>141731.5</v>
      </c>
    </row>
    <row r="283" spans="1:5" ht="64.5" customHeight="1" x14ac:dyDescent="0.3">
      <c r="A283" s="21" t="s">
        <v>214</v>
      </c>
      <c r="B283" s="22" t="s">
        <v>355</v>
      </c>
      <c r="C283" s="14"/>
      <c r="D283" s="16">
        <f t="shared" ref="D283:E283" si="72">D284</f>
        <v>37260</v>
      </c>
      <c r="E283" s="16">
        <f t="shared" si="72"/>
        <v>37260</v>
      </c>
    </row>
    <row r="284" spans="1:5" ht="63.75" customHeight="1" x14ac:dyDescent="0.3">
      <c r="A284" s="23" t="s">
        <v>215</v>
      </c>
      <c r="B284" s="24" t="s">
        <v>356</v>
      </c>
      <c r="C284" s="14"/>
      <c r="D284" s="17">
        <f t="shared" ref="D284:E284" si="73">SUM(D285:D285)</f>
        <v>37260</v>
      </c>
      <c r="E284" s="17">
        <f t="shared" si="73"/>
        <v>37260</v>
      </c>
    </row>
    <row r="285" spans="1:5" ht="150.75" customHeight="1" x14ac:dyDescent="0.3">
      <c r="A285" s="13" t="s">
        <v>477</v>
      </c>
      <c r="B285" s="14" t="s">
        <v>509</v>
      </c>
      <c r="C285" s="14">
        <v>300</v>
      </c>
      <c r="D285" s="7">
        <v>37260</v>
      </c>
      <c r="E285" s="7">
        <v>37260</v>
      </c>
    </row>
    <row r="286" spans="1:5" ht="84" customHeight="1" x14ac:dyDescent="0.3">
      <c r="A286" s="28" t="s">
        <v>396</v>
      </c>
      <c r="B286" s="22" t="s">
        <v>399</v>
      </c>
      <c r="C286" s="22"/>
      <c r="D286" s="16">
        <f t="shared" ref="D286:E287" si="74">D287</f>
        <v>110000</v>
      </c>
      <c r="E286" s="16">
        <f t="shared" si="74"/>
        <v>110000</v>
      </c>
    </row>
    <row r="287" spans="1:5" ht="75.75" customHeight="1" x14ac:dyDescent="0.3">
      <c r="A287" s="28" t="s">
        <v>397</v>
      </c>
      <c r="B287" s="22" t="s">
        <v>400</v>
      </c>
      <c r="C287" s="22"/>
      <c r="D287" s="16">
        <f t="shared" si="74"/>
        <v>110000</v>
      </c>
      <c r="E287" s="16">
        <f t="shared" si="74"/>
        <v>110000</v>
      </c>
    </row>
    <row r="288" spans="1:5" ht="52.5" customHeight="1" x14ac:dyDescent="0.3">
      <c r="A288" s="26" t="s">
        <v>398</v>
      </c>
      <c r="B288" s="24" t="s">
        <v>401</v>
      </c>
      <c r="C288" s="24"/>
      <c r="D288" s="17">
        <f t="shared" ref="D288:E288" si="75">SUM(D289:D291)</f>
        <v>110000</v>
      </c>
      <c r="E288" s="17">
        <f t="shared" si="75"/>
        <v>110000</v>
      </c>
    </row>
    <row r="289" spans="1:5" ht="85.5" customHeight="1" x14ac:dyDescent="0.3">
      <c r="A289" s="13" t="s">
        <v>404</v>
      </c>
      <c r="B289" s="14" t="s">
        <v>402</v>
      </c>
      <c r="C289" s="14">
        <v>200</v>
      </c>
      <c r="D289" s="7">
        <v>4000</v>
      </c>
      <c r="E289" s="7">
        <v>4000</v>
      </c>
    </row>
    <row r="290" spans="1:5" ht="90" customHeight="1" x14ac:dyDescent="0.3">
      <c r="A290" s="13" t="s">
        <v>405</v>
      </c>
      <c r="B290" s="14" t="s">
        <v>403</v>
      </c>
      <c r="C290" s="14">
        <v>200</v>
      </c>
      <c r="D290" s="7">
        <v>88000</v>
      </c>
      <c r="E290" s="7">
        <v>88000</v>
      </c>
    </row>
    <row r="291" spans="1:5" ht="84" customHeight="1" x14ac:dyDescent="0.3">
      <c r="A291" s="13" t="s">
        <v>406</v>
      </c>
      <c r="B291" s="14" t="s">
        <v>403</v>
      </c>
      <c r="C291" s="14">
        <v>600</v>
      </c>
      <c r="D291" s="7">
        <v>18000</v>
      </c>
      <c r="E291" s="7">
        <v>18000</v>
      </c>
    </row>
    <row r="292" spans="1:5" ht="49.5" customHeight="1" x14ac:dyDescent="0.3">
      <c r="A292" s="28" t="s">
        <v>448</v>
      </c>
      <c r="B292" s="22" t="s">
        <v>449</v>
      </c>
      <c r="C292" s="14"/>
      <c r="D292" s="16">
        <f t="shared" ref="D292:E292" si="76">D293</f>
        <v>5665694.7199999997</v>
      </c>
      <c r="E292" s="16">
        <f t="shared" si="76"/>
        <v>5593694.7199999997</v>
      </c>
    </row>
    <row r="293" spans="1:5" s="4" customFormat="1" ht="94.5" customHeight="1" x14ac:dyDescent="0.3">
      <c r="A293" s="21" t="s">
        <v>419</v>
      </c>
      <c r="B293" s="22" t="s">
        <v>133</v>
      </c>
      <c r="C293" s="22"/>
      <c r="D293" s="16">
        <f>SUM(D294:D301)</f>
        <v>5665694.7199999997</v>
      </c>
      <c r="E293" s="16">
        <f>SUM(E294:E301)</f>
        <v>5593694.7199999997</v>
      </c>
    </row>
    <row r="294" spans="1:5" s="4" customFormat="1" ht="123" customHeight="1" x14ac:dyDescent="0.3">
      <c r="A294" s="25" t="s">
        <v>243</v>
      </c>
      <c r="B294" s="14" t="s">
        <v>134</v>
      </c>
      <c r="C294" s="14">
        <v>100</v>
      </c>
      <c r="D294" s="7">
        <v>1577934.87</v>
      </c>
      <c r="E294" s="7">
        <v>1577934.87</v>
      </c>
    </row>
    <row r="295" spans="1:5" s="4" customFormat="1" ht="81.75" customHeight="1" x14ac:dyDescent="0.3">
      <c r="A295" s="25" t="s">
        <v>244</v>
      </c>
      <c r="B295" s="14" t="s">
        <v>134</v>
      </c>
      <c r="C295" s="14">
        <v>200</v>
      </c>
      <c r="D295" s="7">
        <v>805650.59</v>
      </c>
      <c r="E295" s="7">
        <v>805650.59</v>
      </c>
    </row>
    <row r="296" spans="1:5" ht="63.75" customHeight="1" x14ac:dyDescent="0.3">
      <c r="A296" s="25" t="s">
        <v>245</v>
      </c>
      <c r="B296" s="14" t="s">
        <v>134</v>
      </c>
      <c r="C296" s="14">
        <v>800</v>
      </c>
      <c r="D296" s="7">
        <v>6000</v>
      </c>
      <c r="E296" s="7">
        <v>6000</v>
      </c>
    </row>
    <row r="297" spans="1:5" ht="141.75" customHeight="1" x14ac:dyDescent="0.3">
      <c r="A297" s="25" t="s">
        <v>246</v>
      </c>
      <c r="B297" s="14" t="s">
        <v>135</v>
      </c>
      <c r="C297" s="14">
        <v>100</v>
      </c>
      <c r="D297" s="7">
        <v>72000</v>
      </c>
      <c r="E297" s="7">
        <f>72000-72000</f>
        <v>0</v>
      </c>
    </row>
    <row r="298" spans="1:5" ht="145.5" customHeight="1" x14ac:dyDescent="0.3">
      <c r="A298" s="25" t="s">
        <v>153</v>
      </c>
      <c r="B298" s="14" t="s">
        <v>136</v>
      </c>
      <c r="C298" s="14">
        <v>100</v>
      </c>
      <c r="D298" s="7">
        <v>1235913.3400000001</v>
      </c>
      <c r="E298" s="7">
        <v>1235913.3400000001</v>
      </c>
    </row>
    <row r="299" spans="1:5" ht="83.25" customHeight="1" x14ac:dyDescent="0.3">
      <c r="A299" s="25" t="s">
        <v>247</v>
      </c>
      <c r="B299" s="14" t="s">
        <v>136</v>
      </c>
      <c r="C299" s="14">
        <v>200</v>
      </c>
      <c r="D299" s="7">
        <v>170532.03</v>
      </c>
      <c r="E299" s="7">
        <v>170532.03</v>
      </c>
    </row>
    <row r="300" spans="1:5" ht="131.25" x14ac:dyDescent="0.3">
      <c r="A300" s="25" t="s">
        <v>154</v>
      </c>
      <c r="B300" s="14" t="s">
        <v>137</v>
      </c>
      <c r="C300" s="14">
        <v>100</v>
      </c>
      <c r="D300" s="7">
        <v>710095.8</v>
      </c>
      <c r="E300" s="7">
        <v>710095.8</v>
      </c>
    </row>
    <row r="301" spans="1:5" ht="126" customHeight="1" x14ac:dyDescent="0.3">
      <c r="A301" s="13" t="s">
        <v>155</v>
      </c>
      <c r="B301" s="14" t="s">
        <v>147</v>
      </c>
      <c r="C301" s="14">
        <v>100</v>
      </c>
      <c r="D301" s="7">
        <v>1087568.0900000001</v>
      </c>
      <c r="E301" s="7">
        <v>1087568.0900000001</v>
      </c>
    </row>
    <row r="302" spans="1:5" ht="70.5" customHeight="1" x14ac:dyDescent="0.3">
      <c r="A302" s="28" t="s">
        <v>450</v>
      </c>
      <c r="B302" s="22" t="s">
        <v>451</v>
      </c>
      <c r="C302" s="14"/>
      <c r="D302" s="16">
        <f t="shared" ref="D302:E302" si="77">D303</f>
        <v>303540.86000000004</v>
      </c>
      <c r="E302" s="16">
        <f t="shared" si="77"/>
        <v>152880.10999999999</v>
      </c>
    </row>
    <row r="303" spans="1:5" ht="93.75" customHeight="1" x14ac:dyDescent="0.3">
      <c r="A303" s="21" t="s">
        <v>365</v>
      </c>
      <c r="B303" s="22" t="s">
        <v>366</v>
      </c>
      <c r="C303" s="22"/>
      <c r="D303" s="16">
        <f>SUM(D304:D307)</f>
        <v>303540.86000000004</v>
      </c>
      <c r="E303" s="16">
        <f>SUM(E304:E307)</f>
        <v>152880.10999999999</v>
      </c>
    </row>
    <row r="304" spans="1:5" ht="105" customHeight="1" x14ac:dyDescent="0.3">
      <c r="A304" s="25" t="s">
        <v>478</v>
      </c>
      <c r="B304" s="14" t="s">
        <v>407</v>
      </c>
      <c r="C304" s="14">
        <v>500</v>
      </c>
      <c r="D304" s="7">
        <v>100880.11</v>
      </c>
      <c r="E304" s="7">
        <v>100880.11</v>
      </c>
    </row>
    <row r="305" spans="1:5" ht="88.5" customHeight="1" x14ac:dyDescent="0.3">
      <c r="A305" s="25" t="s">
        <v>413</v>
      </c>
      <c r="B305" s="14" t="s">
        <v>412</v>
      </c>
      <c r="C305" s="14">
        <v>500</v>
      </c>
      <c r="D305" s="7">
        <f>5910+14263</f>
        <v>20173</v>
      </c>
      <c r="E305" s="7">
        <v>48697</v>
      </c>
    </row>
    <row r="306" spans="1:5" ht="65.25" customHeight="1" x14ac:dyDescent="0.3">
      <c r="A306" s="25" t="s">
        <v>409</v>
      </c>
      <c r="B306" s="14" t="s">
        <v>408</v>
      </c>
      <c r="C306" s="14">
        <v>300</v>
      </c>
      <c r="D306" s="7">
        <f>340173.03-160988.28</f>
        <v>179184.75000000003</v>
      </c>
      <c r="E306" s="7">
        <f>340173.03-340173.03</f>
        <v>0</v>
      </c>
    </row>
    <row r="307" spans="1:5" ht="189" customHeight="1" x14ac:dyDescent="0.3">
      <c r="A307" s="25" t="s">
        <v>363</v>
      </c>
      <c r="B307" s="14" t="s">
        <v>364</v>
      </c>
      <c r="C307" s="14">
        <v>200</v>
      </c>
      <c r="D307" s="7">
        <v>3303</v>
      </c>
      <c r="E307" s="7">
        <v>3303</v>
      </c>
    </row>
    <row r="308" spans="1:5" ht="38.25" customHeight="1" x14ac:dyDescent="0.3">
      <c r="A308" s="32" t="s">
        <v>434</v>
      </c>
      <c r="B308" s="33"/>
      <c r="C308" s="34"/>
      <c r="D308" s="16">
        <f>D27+D96+D143+D177+D197+D217+D222+D235+D260+D273+D279+D286+D293+D303</f>
        <v>299183930.07000005</v>
      </c>
      <c r="E308" s="16">
        <f>E27+E96+E143+E177+E197+E217+E222+E235+E260+E273+E279+E286+E293+E303</f>
        <v>276639982.66000009</v>
      </c>
    </row>
    <row r="309" spans="1:5" x14ac:dyDescent="0.3">
      <c r="A309" s="10"/>
      <c r="B309" s="11"/>
      <c r="C309" s="12"/>
      <c r="E309" s="19" t="s">
        <v>532</v>
      </c>
    </row>
    <row r="310" spans="1:5" x14ac:dyDescent="0.3">
      <c r="A310" s="8"/>
      <c r="B310" s="8"/>
      <c r="C310" s="9"/>
    </row>
    <row r="311" spans="1:5" s="4" customFormat="1" x14ac:dyDescent="0.3">
      <c r="A311" s="8"/>
      <c r="B311" s="8"/>
      <c r="C311" s="9"/>
    </row>
    <row r="312" spans="1:5" x14ac:dyDescent="0.3">
      <c r="A312" s="8"/>
      <c r="B312" s="8"/>
      <c r="C312" s="9"/>
    </row>
    <row r="313" spans="1:5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</sheetData>
  <mergeCells count="26">
    <mergeCell ref="B13:E13"/>
    <mergeCell ref="B14:E14"/>
    <mergeCell ref="B15:E15"/>
    <mergeCell ref="B16:E16"/>
    <mergeCell ref="B17:E17"/>
    <mergeCell ref="B18:E18"/>
    <mergeCell ref="B19:E19"/>
    <mergeCell ref="B20:E20"/>
    <mergeCell ref="A24:A25"/>
    <mergeCell ref="B24:B25"/>
    <mergeCell ref="C24:C25"/>
    <mergeCell ref="A23:C23"/>
    <mergeCell ref="D24:D25"/>
    <mergeCell ref="E24:E25"/>
    <mergeCell ref="A22:E22"/>
    <mergeCell ref="B1:E1"/>
    <mergeCell ref="B2:E2"/>
    <mergeCell ref="B3:E3"/>
    <mergeCell ref="B4:E4"/>
    <mergeCell ref="B5:E5"/>
    <mergeCell ref="B11:E11"/>
    <mergeCell ref="B6:E6"/>
    <mergeCell ref="B7:E7"/>
    <mergeCell ref="B8:E8"/>
    <mergeCell ref="B9:E9"/>
    <mergeCell ref="B10:E10"/>
  </mergeCells>
  <pageMargins left="1.0629921259842521" right="0.86614173228346458" top="0.78740157480314965" bottom="0.78740157480314965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2020-03-23T12:33:04Z</dcterms:modified>
</cp:coreProperties>
</file>