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год'!$16:$16</definedName>
  </definedNames>
  <calcPr fullCalcOnLoad="1"/>
</workbook>
</file>

<file path=xl/sharedStrings.xml><?xml version="1.0" encoding="utf-8"?>
<sst xmlns="http://schemas.openxmlformats.org/spreadsheetml/2006/main" count="624" uniqueCount="281">
  <si>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</si>
  <si>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</si>
  <si>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</si>
  <si>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</si>
  <si>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</si>
  <si>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</si>
  <si>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</si>
  <si>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</si>
  <si>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</si>
  <si>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</si>
  <si>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</si>
  <si>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</si>
  <si>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</si>
  <si>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</si>
  <si>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</si>
  <si>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</si>
  <si>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</si>
  <si>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</si>
  <si>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</si>
  <si>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</si>
  <si>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</si>
  <si>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</si>
  <si>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</si>
  <si>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</si>
  <si>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</si>
  <si>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</si>
  <si>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</si>
  <si>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</si>
  <si>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</si>
  <si>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</si>
  <si>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</si>
  <si>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</si>
  <si>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</si>
  <si>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</si>
  <si>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</si>
  <si>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</si>
  <si>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</si>
  <si>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</si>
  <si>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</si>
  <si>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</si>
  <si>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</si>
  <si>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</si>
  <si>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</si>
  <si>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</si>
  <si>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</si>
  <si>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</si>
  <si>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</si>
  <si>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</si>
  <si>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</si>
  <si>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</si>
  <si>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</si>
  <si>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</si>
  <si>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</si>
  <si>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</si>
  <si>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</si>
  <si>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</si>
  <si>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</si>
  <si>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</si>
  <si>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</si>
  <si>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</si>
  <si>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</si>
  <si>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</si>
  <si>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</si>
  <si>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</si>
  <si>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</si>
  <si>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</si>
  <si>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</si>
  <si>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</si>
  <si>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</si>
  <si>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</si>
  <si>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</si>
  <si>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</si>
  <si>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</si>
  <si>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</si>
  <si>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</si>
  <si>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</si>
  <si>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</si>
  <si>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</si>
  <si>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</si>
  <si>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</si>
  <si>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</si>
  <si>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</si>
  <si>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</si>
  <si>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</si>
  <si>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</si>
  <si>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</si>
  <si>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</si>
  <si>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</si>
  <si>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</si>
  <si>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</si>
  <si>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</si>
  <si>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</si>
  <si>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</si>
  <si>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</si>
  <si>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</si>
  <si>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</si>
  <si>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</si>
  <si>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</si>
  <si>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</si>
  <si>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</si>
  <si>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</si>
  <si>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</si>
  <si>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</si>
  <si>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</si>
  <si>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</si>
  <si>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</si>
  <si>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</si>
  <si>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</si>
  <si>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</si>
  <si>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</si>
  <si>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</si>
  <si>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</si>
  <si>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</si>
  <si>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</si>
  <si>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</si>
  <si>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</si>
  <si>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</si>
  <si>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</si>
  <si>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</si>
  <si>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</si>
  <si>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</si>
  <si>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</si>
  <si>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</si>
  <si>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</si>
  <si>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</si>
  <si>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</si>
  <si>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</si>
  <si>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</si>
  <si>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</si>
  <si>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</si>
  <si>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</si>
  <si>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</si>
  <si>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</si>
  <si>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</si>
  <si>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</si>
  <si>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</si>
  <si>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</si>
  <si>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</si>
  <si>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</si>
  <si>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</si>
  <si>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</si>
  <si>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</si>
  <si>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</si>
  <si>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</si>
  <si>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</si>
  <si>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</si>
  <si>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</si>
  <si>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</si>
  <si>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</si>
  <si>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</si>
  <si>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</si>
  <si>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</si>
  <si>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</si>
  <si>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</si>
  <si>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</si>
  <si>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</si>
  <si>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</si>
  <si>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</si>
  <si>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</si>
  <si>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</si>
  <si>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</si>
  <si>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</si>
  <si>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</si>
  <si>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</si>
  <si>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</si>
  <si>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</si>
  <si>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</si>
  <si>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</si>
  <si>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</si>
  <si>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</si>
  <si>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</si>
  <si>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</si>
  <si>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</si>
  <si>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</si>
  <si>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</si>
  <si>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</si>
  <si>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</si>
  <si>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</si>
  <si>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</si>
  <si>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</si>
  <si>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</si>
  <si>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</si>
  <si>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</si>
  <si>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</si>
  <si>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</si>
  <si>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</si>
  <si>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</si>
  <si>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</si>
  <si>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</si>
  <si>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</si>
  <si>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</si>
  <si>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</si>
  <si>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</si>
  <si>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</si>
  <si>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</si>
  <si>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</si>
  <si>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</si>
  <si>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</si>
  <si>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</si>
  <si>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</si>
  <si>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</si>
  <si>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</si>
  <si>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</si>
  <si>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</si>
  <si>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</si>
  <si>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</si>
  <si>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</si>
  <si>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</si>
  <si>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</si>
  <si>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</si>
  <si>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</si>
  <si>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</si>
  <si>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</si>
  <si>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</si>
  <si>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</si>
  <si>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</si>
  <si>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</si>
  <si>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</si>
  <si>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</si>
  <si>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</si>
  <si>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</si>
  <si>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</si>
  <si>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</si>
  <si>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</si>
  <si>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</si>
  <si>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</si>
  <si>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</si>
  <si>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</si>
  <si>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</si>
  <si>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</si>
  <si>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</si>
  <si>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</si>
  <si>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</si>
  <si>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</si>
  <si>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</si>
  <si>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</si>
  <si>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</si>
  <si>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</si>
  <si>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</si>
  <si>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</si>
  <si>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</si>
  <si>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</si>
  <si>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</si>
  <si>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</si>
  <si>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</si>
  <si>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</si>
  <si>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</si>
  <si>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</si>
  <si>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</si>
  <si>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</si>
  <si>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</si>
  <si>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</si>
  <si>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</si>
  <si>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</si>
  <si>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</si>
  <si>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</si>
  <si>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</si>
  <si>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</si>
  <si>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</si>
  <si>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</si>
  <si>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</si>
  <si>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</si>
  <si>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</si>
  <si>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</si>
  <si>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</si>
  <si>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</si>
  <si>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</si>
  <si>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</si>
  <si>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</si>
  <si>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31 9 00 90400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</si>
  <si>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</si>
  <si>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</si>
  <si>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</si>
  <si>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</si>
  <si>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</si>
  <si>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</si>
  <si>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200</t>
  </si>
  <si>
    <t>31 9 00 66060</t>
  </si>
  <si>
    <t>Оказание единовременной материальной помощи семье, пострадавшей в результате пожара, произошедшего 04 декабря 2021 года  по адресу: Ивановская область, г. Южа, ул. 9-я Рабочая, д. 70  (Социальное обеспечение и   иные выплаты населению)</t>
  </si>
  <si>
    <t>Приложение № 8</t>
  </si>
  <si>
    <t>(приложение изложено в новой редакции в соответствии с решением Совета  Южского городского поселения от 23.12.2021 № 89)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</si>
</sst>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5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4" fontId="51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Alignment="1">
      <alignment horizontal="center" vertical="top" wrapText="1"/>
    </xf>
    <xf numFmtId="49" fontId="5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="85" zoomScaleNormal="85" zoomScalePageLayoutView="0" workbookViewId="0" topLeftCell="A1">
      <selection activeCell="J15" sqref="J15"/>
    </sheetView>
  </sheetViews>
  <sheetFormatPr defaultColWidth="9.140625" defaultRowHeight="15"/>
  <cols>
    <col min="1" max="1" width="74.421875" style="2" customWidth="1"/>
    <col min="2" max="2" width="6.7109375" style="4" customWidth="1"/>
    <col min="3" max="3" width="5.28125" style="4" customWidth="1"/>
    <col min="4" max="4" width="6.00390625" style="4" customWidth="1"/>
    <col min="5" max="5" width="18.140625" style="4" customWidth="1"/>
    <col min="6" max="6" width="5.7109375" style="4" customWidth="1"/>
    <col min="7" max="7" width="21.140625" style="2" customWidth="1"/>
    <col min="8" max="8" width="21.00390625" style="3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8" ht="18.75">
      <c r="A1" s="41" t="s">
        <v>279</v>
      </c>
      <c r="B1" s="41"/>
      <c r="C1" s="41"/>
      <c r="D1" s="41"/>
      <c r="E1" s="41"/>
      <c r="F1" s="41"/>
      <c r="G1" s="41"/>
      <c r="H1" s="1"/>
    </row>
    <row r="2" spans="1:8" ht="18.75">
      <c r="A2" s="41" t="s">
        <v>86</v>
      </c>
      <c r="B2" s="41"/>
      <c r="C2" s="41"/>
      <c r="D2" s="41"/>
      <c r="E2" s="41"/>
      <c r="F2" s="41"/>
      <c r="G2" s="41"/>
      <c r="H2" s="1"/>
    </row>
    <row r="3" spans="1:7" ht="18.75">
      <c r="A3" s="41" t="s">
        <v>75</v>
      </c>
      <c r="B3" s="41"/>
      <c r="C3" s="41"/>
      <c r="D3" s="41"/>
      <c r="E3" s="41"/>
      <c r="F3" s="41"/>
      <c r="G3" s="41"/>
    </row>
    <row r="4" spans="1:7" ht="18.75">
      <c r="A4" s="41" t="s">
        <v>76</v>
      </c>
      <c r="B4" s="41"/>
      <c r="C4" s="41"/>
      <c r="D4" s="41"/>
      <c r="E4" s="41"/>
      <c r="F4" s="41"/>
      <c r="G4" s="41"/>
    </row>
    <row r="5" spans="1:7" ht="18.75">
      <c r="A5" s="41" t="s">
        <v>77</v>
      </c>
      <c r="B5" s="41"/>
      <c r="C5" s="41"/>
      <c r="D5" s="41"/>
      <c r="E5" s="41"/>
      <c r="F5" s="41"/>
      <c r="G5" s="41"/>
    </row>
    <row r="6" spans="1:7" ht="18.75">
      <c r="A6" s="41" t="s">
        <v>78</v>
      </c>
      <c r="B6" s="41"/>
      <c r="C6" s="41"/>
      <c r="D6" s="41"/>
      <c r="E6" s="41"/>
      <c r="F6" s="41"/>
      <c r="G6" s="41"/>
    </row>
    <row r="7" spans="1:7" ht="18.75">
      <c r="A7" s="41" t="s">
        <v>79</v>
      </c>
      <c r="B7" s="41"/>
      <c r="C7" s="41"/>
      <c r="D7" s="41"/>
      <c r="E7" s="41"/>
      <c r="F7" s="41"/>
      <c r="G7" s="41"/>
    </row>
    <row r="8" spans="1:7" ht="18.75">
      <c r="A8" s="41" t="s">
        <v>140</v>
      </c>
      <c r="B8" s="41"/>
      <c r="C8" s="41"/>
      <c r="D8" s="41"/>
      <c r="E8" s="41"/>
      <c r="F8" s="41"/>
      <c r="G8" s="41"/>
    </row>
    <row r="9" spans="1:7" ht="18.75">
      <c r="A9" s="41" t="s">
        <v>141</v>
      </c>
      <c r="B9" s="41"/>
      <c r="C9" s="41"/>
      <c r="D9" s="41"/>
      <c r="E9" s="41"/>
      <c r="F9" s="41"/>
      <c r="G9" s="41"/>
    </row>
    <row r="10" spans="1:7" ht="18.75">
      <c r="A10" s="41" t="s">
        <v>161</v>
      </c>
      <c r="B10" s="41"/>
      <c r="C10" s="41"/>
      <c r="D10" s="41"/>
      <c r="E10" s="41"/>
      <c r="F10" s="41"/>
      <c r="G10" s="41"/>
    </row>
    <row r="12" spans="1:8" s="6" customFormat="1" ht="22.5" customHeight="1">
      <c r="A12" s="45" t="s">
        <v>142</v>
      </c>
      <c r="B12" s="45"/>
      <c r="C12" s="45"/>
      <c r="D12" s="45"/>
      <c r="E12" s="45"/>
      <c r="F12" s="45"/>
      <c r="G12" s="45"/>
      <c r="H12" s="5"/>
    </row>
    <row r="13" spans="1:8" s="6" customFormat="1" ht="41.25" customHeight="1">
      <c r="A13" s="46" t="s">
        <v>280</v>
      </c>
      <c r="B13" s="46"/>
      <c r="C13" s="46"/>
      <c r="D13" s="46"/>
      <c r="E13" s="46"/>
      <c r="F13" s="46"/>
      <c r="G13" s="46"/>
      <c r="H13" s="5"/>
    </row>
    <row r="14" spans="1:8" s="9" customFormat="1" ht="13.5" customHeight="1">
      <c r="A14" s="7"/>
      <c r="B14" s="7"/>
      <c r="C14" s="7"/>
      <c r="D14" s="7"/>
      <c r="E14" s="7"/>
      <c r="F14" s="7"/>
      <c r="G14" s="7"/>
      <c r="H14" s="8"/>
    </row>
    <row r="15" spans="1:7" ht="103.5" customHeight="1">
      <c r="A15" s="10" t="s">
        <v>90</v>
      </c>
      <c r="B15" s="11" t="s">
        <v>91</v>
      </c>
      <c r="C15" s="11" t="s">
        <v>92</v>
      </c>
      <c r="D15" s="11" t="s">
        <v>93</v>
      </c>
      <c r="E15" s="10" t="s">
        <v>94</v>
      </c>
      <c r="F15" s="10" t="s">
        <v>95</v>
      </c>
      <c r="G15" s="12" t="s">
        <v>96</v>
      </c>
    </row>
    <row r="16" spans="1:8" s="16" customFormat="1" ht="18.75">
      <c r="A16" s="13" t="s">
        <v>0</v>
      </c>
      <c r="B16" s="10" t="s">
        <v>1</v>
      </c>
      <c r="C16" s="10" t="s">
        <v>2</v>
      </c>
      <c r="D16" s="10" t="s">
        <v>3</v>
      </c>
      <c r="E16" s="10" t="s">
        <v>4</v>
      </c>
      <c r="F16" s="10" t="s">
        <v>5</v>
      </c>
      <c r="G16" s="14">
        <v>7</v>
      </c>
      <c r="H16" s="15"/>
    </row>
    <row r="17" spans="1:8" s="21" customFormat="1" ht="27" customHeight="1">
      <c r="A17" s="17" t="s">
        <v>23</v>
      </c>
      <c r="B17" s="18" t="s">
        <v>6</v>
      </c>
      <c r="C17" s="18" t="s">
        <v>7</v>
      </c>
      <c r="D17" s="18" t="s">
        <v>7</v>
      </c>
      <c r="E17" s="18" t="s">
        <v>8</v>
      </c>
      <c r="F17" s="18" t="s">
        <v>9</v>
      </c>
      <c r="G17" s="19">
        <f>SUM(G18:G101)</f>
        <v>101463567.18000002</v>
      </c>
      <c r="H17" s="20"/>
    </row>
    <row r="18" spans="1:8" s="21" customFormat="1" ht="112.5" customHeight="1">
      <c r="A18" s="22" t="s">
        <v>221</v>
      </c>
      <c r="B18" s="10" t="s">
        <v>6</v>
      </c>
      <c r="C18" s="10" t="s">
        <v>10</v>
      </c>
      <c r="D18" s="10" t="s">
        <v>137</v>
      </c>
      <c r="E18" s="10" t="s">
        <v>219</v>
      </c>
      <c r="F18" s="10" t="s">
        <v>220</v>
      </c>
      <c r="G18" s="23">
        <v>3600</v>
      </c>
      <c r="H18" s="20"/>
    </row>
    <row r="19" spans="1:8" s="6" customFormat="1" ht="38.25" customHeight="1">
      <c r="A19" s="24" t="s">
        <v>42</v>
      </c>
      <c r="B19" s="10" t="s">
        <v>6</v>
      </c>
      <c r="C19" s="10" t="s">
        <v>10</v>
      </c>
      <c r="D19" s="10" t="s">
        <v>14</v>
      </c>
      <c r="E19" s="25" t="s">
        <v>32</v>
      </c>
      <c r="F19" s="25">
        <v>800</v>
      </c>
      <c r="G19" s="23">
        <f>300000-35000-35713.32-57674.47-58212.92-23071.58-20000</f>
        <v>70327.70999999999</v>
      </c>
      <c r="H19" s="5"/>
    </row>
    <row r="20" spans="1:8" s="6" customFormat="1" ht="132.75" customHeight="1">
      <c r="A20" s="26" t="s">
        <v>81</v>
      </c>
      <c r="B20" s="10" t="s">
        <v>6</v>
      </c>
      <c r="C20" s="10" t="s">
        <v>10</v>
      </c>
      <c r="D20" s="10" t="s">
        <v>15</v>
      </c>
      <c r="E20" s="25" t="s">
        <v>33</v>
      </c>
      <c r="F20" s="25">
        <v>600</v>
      </c>
      <c r="G20" s="23">
        <f>100000-55200</f>
        <v>44800</v>
      </c>
      <c r="H20" s="5"/>
    </row>
    <row r="21" spans="1:8" s="6" customFormat="1" ht="113.25" customHeight="1">
      <c r="A21" s="26" t="s">
        <v>83</v>
      </c>
      <c r="B21" s="12" t="s">
        <v>6</v>
      </c>
      <c r="C21" s="10" t="s">
        <v>10</v>
      </c>
      <c r="D21" s="10" t="s">
        <v>15</v>
      </c>
      <c r="E21" s="25" t="s">
        <v>85</v>
      </c>
      <c r="F21" s="25">
        <v>100</v>
      </c>
      <c r="G21" s="23">
        <f>3343095.88+1190048.83-198341.47-76168-23002.73-892536.63+196039.54</f>
        <v>3539135.42</v>
      </c>
      <c r="H21" s="5"/>
    </row>
    <row r="22" spans="1:8" s="6" customFormat="1" ht="75" customHeight="1">
      <c r="A22" s="22" t="s">
        <v>84</v>
      </c>
      <c r="B22" s="12" t="s">
        <v>6</v>
      </c>
      <c r="C22" s="10" t="s">
        <v>10</v>
      </c>
      <c r="D22" s="10" t="s">
        <v>15</v>
      </c>
      <c r="E22" s="25" t="s">
        <v>85</v>
      </c>
      <c r="F22" s="25">
        <v>200</v>
      </c>
      <c r="G22" s="23">
        <f>135278+639208.17-639208.17-2000-2000-6000+11000</f>
        <v>136278</v>
      </c>
      <c r="H22" s="5"/>
    </row>
    <row r="23" spans="1:8" s="6" customFormat="1" ht="78.75" customHeight="1">
      <c r="A23" s="24" t="s">
        <v>125</v>
      </c>
      <c r="B23" s="10" t="s">
        <v>6</v>
      </c>
      <c r="C23" s="10" t="s">
        <v>10</v>
      </c>
      <c r="D23" s="10" t="s">
        <v>15</v>
      </c>
      <c r="E23" s="25" t="s">
        <v>99</v>
      </c>
      <c r="F23" s="25">
        <v>200</v>
      </c>
      <c r="G23" s="23">
        <f>200000-50000</f>
        <v>150000</v>
      </c>
      <c r="H23" s="5"/>
    </row>
    <row r="24" spans="1:8" s="6" customFormat="1" ht="78.75" customHeight="1">
      <c r="A24" s="24" t="s">
        <v>182</v>
      </c>
      <c r="B24" s="10" t="s">
        <v>6</v>
      </c>
      <c r="C24" s="10" t="s">
        <v>10</v>
      </c>
      <c r="D24" s="10" t="s">
        <v>15</v>
      </c>
      <c r="E24" s="25" t="s">
        <v>181</v>
      </c>
      <c r="F24" s="25">
        <v>800</v>
      </c>
      <c r="G24" s="23">
        <v>50000</v>
      </c>
      <c r="H24" s="5"/>
    </row>
    <row r="25" spans="1:8" s="6" customFormat="1" ht="119.25" customHeight="1">
      <c r="A25" s="24" t="s">
        <v>186</v>
      </c>
      <c r="B25" s="10" t="s">
        <v>6</v>
      </c>
      <c r="C25" s="10" t="s">
        <v>10</v>
      </c>
      <c r="D25" s="10" t="s">
        <v>15</v>
      </c>
      <c r="E25" s="25" t="s">
        <v>185</v>
      </c>
      <c r="F25" s="25">
        <v>800</v>
      </c>
      <c r="G25" s="23">
        <f>110000</f>
        <v>110000</v>
      </c>
      <c r="H25" s="5"/>
    </row>
    <row r="26" spans="1:8" s="6" customFormat="1" ht="75" customHeight="1">
      <c r="A26" s="24" t="s">
        <v>193</v>
      </c>
      <c r="B26" s="10" t="s">
        <v>169</v>
      </c>
      <c r="C26" s="10" t="s">
        <v>10</v>
      </c>
      <c r="D26" s="10" t="s">
        <v>15</v>
      </c>
      <c r="E26" s="25" t="s">
        <v>194</v>
      </c>
      <c r="F26" s="25">
        <v>800</v>
      </c>
      <c r="G26" s="23">
        <v>30000</v>
      </c>
      <c r="H26" s="5"/>
    </row>
    <row r="27" spans="1:8" s="6" customFormat="1" ht="85.5" customHeight="1">
      <c r="A27" s="22" t="s">
        <v>199</v>
      </c>
      <c r="B27" s="10" t="s">
        <v>6</v>
      </c>
      <c r="C27" s="10" t="s">
        <v>10</v>
      </c>
      <c r="D27" s="10" t="s">
        <v>15</v>
      </c>
      <c r="E27" s="25" t="s">
        <v>197</v>
      </c>
      <c r="F27" s="25">
        <v>800</v>
      </c>
      <c r="G27" s="23">
        <v>50000</v>
      </c>
      <c r="H27" s="5"/>
    </row>
    <row r="28" spans="1:8" s="6" customFormat="1" ht="96.75" customHeight="1">
      <c r="A28" s="22" t="s">
        <v>210</v>
      </c>
      <c r="B28" s="10" t="s">
        <v>6</v>
      </c>
      <c r="C28" s="10" t="s">
        <v>10</v>
      </c>
      <c r="D28" s="10" t="s">
        <v>15</v>
      </c>
      <c r="E28" s="25" t="s">
        <v>198</v>
      </c>
      <c r="F28" s="25">
        <v>800</v>
      </c>
      <c r="G28" s="23">
        <v>30000</v>
      </c>
      <c r="H28" s="5"/>
    </row>
    <row r="29" spans="1:8" s="6" customFormat="1" ht="75" customHeight="1">
      <c r="A29" s="22" t="s">
        <v>212</v>
      </c>
      <c r="B29" s="10" t="s">
        <v>6</v>
      </c>
      <c r="C29" s="10" t="s">
        <v>10</v>
      </c>
      <c r="D29" s="10" t="s">
        <v>15</v>
      </c>
      <c r="E29" s="25" t="s">
        <v>211</v>
      </c>
      <c r="F29" s="25">
        <v>800</v>
      </c>
      <c r="G29" s="23">
        <v>50000</v>
      </c>
      <c r="H29" s="5"/>
    </row>
    <row r="30" spans="1:8" s="6" customFormat="1" ht="75" customHeight="1">
      <c r="A30" s="22" t="s">
        <v>218</v>
      </c>
      <c r="B30" s="10" t="s">
        <v>6</v>
      </c>
      <c r="C30" s="10" t="s">
        <v>10</v>
      </c>
      <c r="D30" s="10" t="s">
        <v>15</v>
      </c>
      <c r="E30" s="25" t="s">
        <v>217</v>
      </c>
      <c r="F30" s="25">
        <v>800</v>
      </c>
      <c r="G30" s="23">
        <v>30000</v>
      </c>
      <c r="H30" s="5"/>
    </row>
    <row r="31" spans="1:8" s="6" customFormat="1" ht="96" customHeight="1">
      <c r="A31" s="22" t="s">
        <v>244</v>
      </c>
      <c r="B31" s="10" t="s">
        <v>6</v>
      </c>
      <c r="C31" s="10" t="s">
        <v>242</v>
      </c>
      <c r="D31" s="10" t="s">
        <v>15</v>
      </c>
      <c r="E31" s="25" t="s">
        <v>243</v>
      </c>
      <c r="F31" s="25">
        <v>800</v>
      </c>
      <c r="G31" s="23">
        <v>50000</v>
      </c>
      <c r="H31" s="5"/>
    </row>
    <row r="32" spans="1:8" s="6" customFormat="1" ht="81.75" customHeight="1">
      <c r="A32" s="22" t="s">
        <v>258</v>
      </c>
      <c r="B32" s="10" t="s">
        <v>6</v>
      </c>
      <c r="C32" s="10" t="s">
        <v>10</v>
      </c>
      <c r="D32" s="10" t="s">
        <v>15</v>
      </c>
      <c r="E32" s="25" t="s">
        <v>256</v>
      </c>
      <c r="F32" s="25">
        <v>800</v>
      </c>
      <c r="G32" s="23">
        <f>30000</f>
        <v>30000</v>
      </c>
      <c r="H32" s="5"/>
    </row>
    <row r="33" spans="1:8" s="6" customFormat="1" ht="81.75" customHeight="1">
      <c r="A33" s="22" t="s">
        <v>259</v>
      </c>
      <c r="B33" s="10" t="s">
        <v>6</v>
      </c>
      <c r="C33" s="10" t="s">
        <v>10</v>
      </c>
      <c r="D33" s="10" t="s">
        <v>15</v>
      </c>
      <c r="E33" s="25" t="s">
        <v>257</v>
      </c>
      <c r="F33" s="25">
        <v>800</v>
      </c>
      <c r="G33" s="23">
        <f>30000</f>
        <v>30000</v>
      </c>
      <c r="H33" s="5"/>
    </row>
    <row r="34" spans="1:8" s="6" customFormat="1" ht="116.25" customHeight="1">
      <c r="A34" s="24" t="s">
        <v>44</v>
      </c>
      <c r="B34" s="10" t="s">
        <v>6</v>
      </c>
      <c r="C34" s="10" t="s">
        <v>18</v>
      </c>
      <c r="D34" s="10" t="s">
        <v>17</v>
      </c>
      <c r="E34" s="25" t="s">
        <v>45</v>
      </c>
      <c r="F34" s="25">
        <v>200</v>
      </c>
      <c r="G34" s="23">
        <f>12000+16633</f>
        <v>28633</v>
      </c>
      <c r="H34" s="5"/>
    </row>
    <row r="35" spans="1:8" s="6" customFormat="1" ht="76.5" customHeight="1">
      <c r="A35" s="26" t="s">
        <v>46</v>
      </c>
      <c r="B35" s="12" t="s">
        <v>6</v>
      </c>
      <c r="C35" s="10" t="s">
        <v>18</v>
      </c>
      <c r="D35" s="10" t="s">
        <v>20</v>
      </c>
      <c r="E35" s="25" t="s">
        <v>47</v>
      </c>
      <c r="F35" s="25">
        <v>200</v>
      </c>
      <c r="G35" s="23">
        <f>261500-13675-52620</f>
        <v>195205</v>
      </c>
      <c r="H35" s="5"/>
    </row>
    <row r="36" spans="1:8" s="6" customFormat="1" ht="76.5" customHeight="1">
      <c r="A36" s="24" t="s">
        <v>124</v>
      </c>
      <c r="B36" s="10" t="s">
        <v>6</v>
      </c>
      <c r="C36" s="10" t="s">
        <v>18</v>
      </c>
      <c r="D36" s="10" t="s">
        <v>43</v>
      </c>
      <c r="E36" s="25" t="s">
        <v>115</v>
      </c>
      <c r="F36" s="25">
        <v>200</v>
      </c>
      <c r="G36" s="23">
        <f>100000+180000-15133-2504.05-164867</f>
        <v>97495.95000000001</v>
      </c>
      <c r="H36" s="5"/>
    </row>
    <row r="37" spans="1:8" s="6" customFormat="1" ht="90.75" customHeight="1">
      <c r="A37" s="24" t="s">
        <v>228</v>
      </c>
      <c r="B37" s="10" t="s">
        <v>6</v>
      </c>
      <c r="C37" s="10" t="s">
        <v>12</v>
      </c>
      <c r="D37" s="10" t="s">
        <v>137</v>
      </c>
      <c r="E37" s="25" t="s">
        <v>227</v>
      </c>
      <c r="F37" s="25">
        <v>200</v>
      </c>
      <c r="G37" s="23">
        <f>2000</f>
        <v>2000</v>
      </c>
      <c r="H37" s="5"/>
    </row>
    <row r="38" spans="1:8" s="6" customFormat="1" ht="113.25" customHeight="1">
      <c r="A38" s="24" t="s">
        <v>159</v>
      </c>
      <c r="B38" s="10" t="s">
        <v>6</v>
      </c>
      <c r="C38" s="10" t="s">
        <v>12</v>
      </c>
      <c r="D38" s="10" t="s">
        <v>17</v>
      </c>
      <c r="E38" s="25" t="s">
        <v>160</v>
      </c>
      <c r="F38" s="25">
        <v>200</v>
      </c>
      <c r="G38" s="23">
        <f>389629.24+126134+18654.82-11467.92+11800</f>
        <v>534750.1399999999</v>
      </c>
      <c r="H38" s="5"/>
    </row>
    <row r="39" spans="1:8" s="6" customFormat="1" ht="76.5" customHeight="1">
      <c r="A39" s="26" t="s">
        <v>241</v>
      </c>
      <c r="B39" s="10" t="s">
        <v>6</v>
      </c>
      <c r="C39" s="10" t="s">
        <v>12</v>
      </c>
      <c r="D39" s="10" t="s">
        <v>17</v>
      </c>
      <c r="E39" s="25" t="s">
        <v>240</v>
      </c>
      <c r="F39" s="25">
        <v>200</v>
      </c>
      <c r="G39" s="23">
        <f>75000+58840</f>
        <v>133840</v>
      </c>
      <c r="H39" s="5"/>
    </row>
    <row r="40" spans="1:8" s="6" customFormat="1" ht="80.25" customHeight="1">
      <c r="A40" s="26" t="s">
        <v>162</v>
      </c>
      <c r="B40" s="12" t="s">
        <v>6</v>
      </c>
      <c r="C40" s="10" t="s">
        <v>12</v>
      </c>
      <c r="D40" s="10" t="s">
        <v>17</v>
      </c>
      <c r="E40" s="25" t="s">
        <v>163</v>
      </c>
      <c r="F40" s="25">
        <v>200</v>
      </c>
      <c r="G40" s="23">
        <f>26756+18869.8+538145</f>
        <v>583770.8</v>
      </c>
      <c r="H40" s="5"/>
    </row>
    <row r="41" spans="1:8" s="6" customFormat="1" ht="113.25" customHeight="1">
      <c r="A41" s="26" t="s">
        <v>164</v>
      </c>
      <c r="B41" s="12" t="s">
        <v>6</v>
      </c>
      <c r="C41" s="10" t="s">
        <v>12</v>
      </c>
      <c r="D41" s="10" t="s">
        <v>17</v>
      </c>
      <c r="E41" s="25" t="s">
        <v>165</v>
      </c>
      <c r="F41" s="25">
        <v>200</v>
      </c>
      <c r="G41" s="23">
        <f>15891</f>
        <v>15891</v>
      </c>
      <c r="H41" s="5"/>
    </row>
    <row r="42" spans="1:8" s="5" customFormat="1" ht="225" customHeight="1">
      <c r="A42" s="26" t="s">
        <v>149</v>
      </c>
      <c r="B42" s="12" t="s">
        <v>6</v>
      </c>
      <c r="C42" s="10" t="s">
        <v>12</v>
      </c>
      <c r="D42" s="10" t="s">
        <v>17</v>
      </c>
      <c r="E42" s="25" t="s">
        <v>150</v>
      </c>
      <c r="F42" s="25">
        <v>200</v>
      </c>
      <c r="G42" s="23">
        <f>12557207.56+550360.67+18.82+428000+19880+10250+43000+496909.68</f>
        <v>14105626.73</v>
      </c>
      <c r="H42" s="27"/>
    </row>
    <row r="43" spans="1:8" s="5" customFormat="1" ht="78" customHeight="1">
      <c r="A43" s="26" t="s">
        <v>153</v>
      </c>
      <c r="B43" s="12" t="s">
        <v>6</v>
      </c>
      <c r="C43" s="10" t="s">
        <v>12</v>
      </c>
      <c r="D43" s="10" t="s">
        <v>17</v>
      </c>
      <c r="E43" s="25" t="s">
        <v>154</v>
      </c>
      <c r="F43" s="25">
        <v>200</v>
      </c>
      <c r="G43" s="23">
        <f>2369094.67</f>
        <v>2369094.67</v>
      </c>
      <c r="H43" s="27"/>
    </row>
    <row r="44" spans="1:8" s="5" customFormat="1" ht="75" customHeight="1">
      <c r="A44" s="26" t="s">
        <v>155</v>
      </c>
      <c r="B44" s="12" t="s">
        <v>6</v>
      </c>
      <c r="C44" s="10" t="s">
        <v>12</v>
      </c>
      <c r="D44" s="10" t="s">
        <v>17</v>
      </c>
      <c r="E44" s="25" t="s">
        <v>156</v>
      </c>
      <c r="F44" s="25">
        <v>200</v>
      </c>
      <c r="G44" s="23">
        <f>281910-42101</f>
        <v>239809</v>
      </c>
      <c r="H44" s="27"/>
    </row>
    <row r="45" spans="1:8" s="5" customFormat="1" ht="78.75" customHeight="1">
      <c r="A45" s="26" t="s">
        <v>157</v>
      </c>
      <c r="B45" s="12" t="s">
        <v>6</v>
      </c>
      <c r="C45" s="10" t="s">
        <v>12</v>
      </c>
      <c r="D45" s="10" t="s">
        <v>17</v>
      </c>
      <c r="E45" s="25" t="s">
        <v>158</v>
      </c>
      <c r="F45" s="25">
        <v>200</v>
      </c>
      <c r="G45" s="23">
        <f>1001770-170301.14</f>
        <v>831468.86</v>
      </c>
      <c r="H45" s="27"/>
    </row>
    <row r="46" spans="1:8" s="5" customFormat="1" ht="80.25" customHeight="1">
      <c r="A46" s="26" t="s">
        <v>202</v>
      </c>
      <c r="B46" s="12" t="s">
        <v>6</v>
      </c>
      <c r="C46" s="10" t="s">
        <v>12</v>
      </c>
      <c r="D46" s="10" t="s">
        <v>17</v>
      </c>
      <c r="E46" s="25" t="s">
        <v>200</v>
      </c>
      <c r="F46" s="25">
        <v>200</v>
      </c>
      <c r="G46" s="23">
        <f>180000-81000</f>
        <v>99000</v>
      </c>
      <c r="H46" s="27"/>
    </row>
    <row r="47" spans="1:8" s="5" customFormat="1" ht="77.25" customHeight="1">
      <c r="A47" s="26" t="s">
        <v>203</v>
      </c>
      <c r="B47" s="12" t="s">
        <v>6</v>
      </c>
      <c r="C47" s="10" t="s">
        <v>12</v>
      </c>
      <c r="D47" s="10" t="s">
        <v>17</v>
      </c>
      <c r="E47" s="25" t="s">
        <v>201</v>
      </c>
      <c r="F47" s="25">
        <v>200</v>
      </c>
      <c r="G47" s="23">
        <f>100000-30000</f>
        <v>70000</v>
      </c>
      <c r="H47" s="27"/>
    </row>
    <row r="48" spans="1:8" s="5" customFormat="1" ht="80.25" customHeight="1">
      <c r="A48" s="26" t="s">
        <v>230</v>
      </c>
      <c r="B48" s="12" t="s">
        <v>6</v>
      </c>
      <c r="C48" s="10" t="s">
        <v>12</v>
      </c>
      <c r="D48" s="10" t="s">
        <v>17</v>
      </c>
      <c r="E48" s="25" t="s">
        <v>229</v>
      </c>
      <c r="F48" s="25">
        <v>200</v>
      </c>
      <c r="G48" s="23">
        <f>89496.78</f>
        <v>89496.78</v>
      </c>
      <c r="H48" s="27"/>
    </row>
    <row r="49" spans="1:8" s="5" customFormat="1" ht="94.5" customHeight="1">
      <c r="A49" s="26" t="s">
        <v>248</v>
      </c>
      <c r="B49" s="12" t="s">
        <v>6</v>
      </c>
      <c r="C49" s="10" t="s">
        <v>12</v>
      </c>
      <c r="D49" s="10" t="s">
        <v>17</v>
      </c>
      <c r="E49" s="25" t="s">
        <v>247</v>
      </c>
      <c r="F49" s="25">
        <v>200</v>
      </c>
      <c r="G49" s="23">
        <f>132812.81</f>
        <v>132812.81</v>
      </c>
      <c r="H49" s="27"/>
    </row>
    <row r="50" spans="1:8" s="5" customFormat="1" ht="77.25" customHeight="1">
      <c r="A50" s="26" t="s">
        <v>226</v>
      </c>
      <c r="B50" s="12" t="s">
        <v>6</v>
      </c>
      <c r="C50" s="10" t="s">
        <v>12</v>
      </c>
      <c r="D50" s="10" t="s">
        <v>17</v>
      </c>
      <c r="E50" s="25" t="s">
        <v>225</v>
      </c>
      <c r="F50" s="25">
        <v>200</v>
      </c>
      <c r="G50" s="23">
        <f>21258340.8</f>
        <v>21258340.8</v>
      </c>
      <c r="H50" s="27"/>
    </row>
    <row r="51" spans="1:8" s="6" customFormat="1" ht="135" customHeight="1">
      <c r="A51" s="26" t="s">
        <v>135</v>
      </c>
      <c r="B51" s="12" t="s">
        <v>6</v>
      </c>
      <c r="C51" s="10" t="s">
        <v>12</v>
      </c>
      <c r="D51" s="10" t="s">
        <v>17</v>
      </c>
      <c r="E51" s="25" t="s">
        <v>134</v>
      </c>
      <c r="F51" s="25">
        <v>200</v>
      </c>
      <c r="G51" s="23">
        <f>3457542.49</f>
        <v>3457542.49</v>
      </c>
      <c r="H51" s="5"/>
    </row>
    <row r="52" spans="1:8" s="6" customFormat="1" ht="57.75" customHeight="1">
      <c r="A52" s="26" t="s">
        <v>56</v>
      </c>
      <c r="B52" s="12" t="s">
        <v>6</v>
      </c>
      <c r="C52" s="10" t="s">
        <v>12</v>
      </c>
      <c r="D52" s="10" t="s">
        <v>17</v>
      </c>
      <c r="E52" s="25" t="s">
        <v>57</v>
      </c>
      <c r="F52" s="25">
        <v>200</v>
      </c>
      <c r="G52" s="23">
        <f>389044-317698.55+41270+328447.71+144121.09+255879+12320+5000</f>
        <v>858383.25</v>
      </c>
      <c r="H52" s="5"/>
    </row>
    <row r="53" spans="1:8" s="6" customFormat="1" ht="57.75" customHeight="1">
      <c r="A53" s="26" t="s">
        <v>131</v>
      </c>
      <c r="B53" s="12" t="s">
        <v>6</v>
      </c>
      <c r="C53" s="10" t="s">
        <v>12</v>
      </c>
      <c r="D53" s="10" t="s">
        <v>17</v>
      </c>
      <c r="E53" s="25" t="s">
        <v>130</v>
      </c>
      <c r="F53" s="25">
        <v>200</v>
      </c>
      <c r="G53" s="23">
        <f>1000000-369447.71-211532.08-119421.09</f>
        <v>299599.1200000001</v>
      </c>
      <c r="H53" s="5"/>
    </row>
    <row r="54" spans="1:8" s="6" customFormat="1" ht="95.25" customHeight="1">
      <c r="A54" s="26" t="s">
        <v>166</v>
      </c>
      <c r="B54" s="12" t="s">
        <v>6</v>
      </c>
      <c r="C54" s="10" t="s">
        <v>13</v>
      </c>
      <c r="D54" s="10" t="s">
        <v>11</v>
      </c>
      <c r="E54" s="25" t="s">
        <v>167</v>
      </c>
      <c r="F54" s="25">
        <v>800</v>
      </c>
      <c r="G54" s="23">
        <f>283766.39</f>
        <v>283766.39</v>
      </c>
      <c r="H54" s="5"/>
    </row>
    <row r="55" spans="1:8" s="6" customFormat="1" ht="95.25" customHeight="1">
      <c r="A55" s="26" t="s">
        <v>188</v>
      </c>
      <c r="B55" s="12" t="s">
        <v>6</v>
      </c>
      <c r="C55" s="10" t="s">
        <v>13</v>
      </c>
      <c r="D55" s="10" t="s">
        <v>11</v>
      </c>
      <c r="E55" s="25" t="s">
        <v>187</v>
      </c>
      <c r="F55" s="25">
        <v>800</v>
      </c>
      <c r="G55" s="23">
        <f>605754.71</f>
        <v>605754.71</v>
      </c>
      <c r="H55" s="5"/>
    </row>
    <row r="56" spans="1:8" s="6" customFormat="1" ht="132" customHeight="1">
      <c r="A56" s="26" t="s">
        <v>238</v>
      </c>
      <c r="B56" s="12" t="str">
        <f aca="true" t="shared" si="0" ref="B56:D57">B55</f>
        <v>035</v>
      </c>
      <c r="C56" s="10" t="str">
        <f t="shared" si="0"/>
        <v>05</v>
      </c>
      <c r="D56" s="10" t="str">
        <f t="shared" si="0"/>
        <v>02</v>
      </c>
      <c r="E56" s="25" t="s">
        <v>237</v>
      </c>
      <c r="F56" s="25">
        <f>$F$55</f>
        <v>800</v>
      </c>
      <c r="G56" s="23">
        <v>35713.32</v>
      </c>
      <c r="H56" s="5"/>
    </row>
    <row r="57" spans="1:8" s="6" customFormat="1" ht="78" customHeight="1">
      <c r="A57" s="26" t="s">
        <v>249</v>
      </c>
      <c r="B57" s="12" t="str">
        <f t="shared" si="0"/>
        <v>035</v>
      </c>
      <c r="C57" s="10" t="str">
        <f t="shared" si="0"/>
        <v>05</v>
      </c>
      <c r="D57" s="10" t="str">
        <f t="shared" si="0"/>
        <v>02</v>
      </c>
      <c r="E57" s="25" t="s">
        <v>250</v>
      </c>
      <c r="F57" s="25">
        <f>$F$55</f>
        <v>800</v>
      </c>
      <c r="G57" s="23">
        <f>30000</f>
        <v>30000</v>
      </c>
      <c r="H57" s="5"/>
    </row>
    <row r="58" spans="1:8" s="6" customFormat="1" ht="117.75" customHeight="1">
      <c r="A58" s="22" t="s">
        <v>261</v>
      </c>
      <c r="B58" s="12" t="s">
        <v>6</v>
      </c>
      <c r="C58" s="10" t="s">
        <v>13</v>
      </c>
      <c r="D58" s="10" t="s">
        <v>11</v>
      </c>
      <c r="E58" s="25" t="s">
        <v>260</v>
      </c>
      <c r="F58" s="25">
        <v>200</v>
      </c>
      <c r="G58" s="23">
        <f>46032.92-5532.64</f>
        <v>40500.28</v>
      </c>
      <c r="H58" s="5"/>
    </row>
    <row r="59" spans="1:8" s="6" customFormat="1" ht="97.5" customHeight="1">
      <c r="A59" s="22" t="s">
        <v>268</v>
      </c>
      <c r="B59" s="12" t="s">
        <v>6</v>
      </c>
      <c r="C59" s="10" t="s">
        <v>13</v>
      </c>
      <c r="D59" s="10" t="s">
        <v>11</v>
      </c>
      <c r="E59" s="25" t="s">
        <v>260</v>
      </c>
      <c r="F59" s="25">
        <v>800</v>
      </c>
      <c r="G59" s="23">
        <f>5532.64</f>
        <v>5532.64</v>
      </c>
      <c r="H59" s="5"/>
    </row>
    <row r="60" spans="1:8" s="6" customFormat="1" ht="56.25" customHeight="1">
      <c r="A60" s="26" t="s">
        <v>114</v>
      </c>
      <c r="B60" s="12" t="s">
        <v>6</v>
      </c>
      <c r="C60" s="10" t="s">
        <v>13</v>
      </c>
      <c r="D60" s="10" t="s">
        <v>18</v>
      </c>
      <c r="E60" s="25" t="s">
        <v>37</v>
      </c>
      <c r="F60" s="25">
        <v>600</v>
      </c>
      <c r="G60" s="23">
        <f>200000+13500</f>
        <v>213500</v>
      </c>
      <c r="H60" s="5"/>
    </row>
    <row r="61" spans="1:8" s="6" customFormat="1" ht="78.75" customHeight="1">
      <c r="A61" s="22" t="s">
        <v>168</v>
      </c>
      <c r="B61" s="12" t="s">
        <v>169</v>
      </c>
      <c r="C61" s="10" t="s">
        <v>13</v>
      </c>
      <c r="D61" s="10" t="s">
        <v>18</v>
      </c>
      <c r="E61" s="25" t="s">
        <v>170</v>
      </c>
      <c r="F61" s="25">
        <v>200</v>
      </c>
      <c r="G61" s="23">
        <f>73000</f>
        <v>73000</v>
      </c>
      <c r="H61" s="5"/>
    </row>
    <row r="62" spans="1:8" s="6" customFormat="1" ht="78.75" customHeight="1">
      <c r="A62" s="22" t="s">
        <v>239</v>
      </c>
      <c r="B62" s="12" t="s">
        <v>169</v>
      </c>
      <c r="C62" s="10" t="s">
        <v>13</v>
      </c>
      <c r="D62" s="10" t="s">
        <v>18</v>
      </c>
      <c r="E62" s="25" t="s">
        <v>251</v>
      </c>
      <c r="F62" s="25">
        <v>200</v>
      </c>
      <c r="G62" s="23">
        <f>2315.45+43993.55</f>
        <v>46309</v>
      </c>
      <c r="H62" s="5"/>
    </row>
    <row r="63" spans="1:8" s="6" customFormat="1" ht="95.25" customHeight="1">
      <c r="A63" s="26" t="s">
        <v>82</v>
      </c>
      <c r="B63" s="12" t="s">
        <v>6</v>
      </c>
      <c r="C63" s="10" t="s">
        <v>13</v>
      </c>
      <c r="D63" s="10" t="s">
        <v>18</v>
      </c>
      <c r="E63" s="25" t="s">
        <v>66</v>
      </c>
      <c r="F63" s="25">
        <v>200</v>
      </c>
      <c r="G63" s="23">
        <f>2273648.79+152300+5822.77+50332.68-5822.77</f>
        <v>2476281.47</v>
      </c>
      <c r="H63" s="5"/>
    </row>
    <row r="64" spans="1:8" s="6" customFormat="1" ht="81.75" customHeight="1">
      <c r="A64" s="22" t="s">
        <v>213</v>
      </c>
      <c r="B64" s="12" t="s">
        <v>6</v>
      </c>
      <c r="C64" s="10" t="s">
        <v>13</v>
      </c>
      <c r="D64" s="10" t="s">
        <v>18</v>
      </c>
      <c r="E64" s="25" t="s">
        <v>214</v>
      </c>
      <c r="F64" s="25">
        <v>200</v>
      </c>
      <c r="G64" s="23">
        <f>1531744.8-173974.68</f>
        <v>1357770.12</v>
      </c>
      <c r="H64" s="5"/>
    </row>
    <row r="65" spans="1:8" s="6" customFormat="1" ht="76.5" customHeight="1">
      <c r="A65" s="26" t="s">
        <v>67</v>
      </c>
      <c r="B65" s="12" t="s">
        <v>6</v>
      </c>
      <c r="C65" s="10" t="s">
        <v>13</v>
      </c>
      <c r="D65" s="10" t="s">
        <v>18</v>
      </c>
      <c r="E65" s="25" t="s">
        <v>68</v>
      </c>
      <c r="F65" s="25">
        <v>200</v>
      </c>
      <c r="G65" s="23">
        <f>6300000+396742.12+596592+185000-15000+520000</f>
        <v>7983334.12</v>
      </c>
      <c r="H65" s="5"/>
    </row>
    <row r="66" spans="1:8" s="6" customFormat="1" ht="57" customHeight="1">
      <c r="A66" s="26" t="s">
        <v>69</v>
      </c>
      <c r="B66" s="12" t="s">
        <v>6</v>
      </c>
      <c r="C66" s="10" t="s">
        <v>13</v>
      </c>
      <c r="D66" s="10" t="s">
        <v>18</v>
      </c>
      <c r="E66" s="25" t="s">
        <v>70</v>
      </c>
      <c r="F66" s="25">
        <v>200</v>
      </c>
      <c r="G66" s="23">
        <f>142242.06+10000+43270+79999.37+5822.77+41000+94000+15000+218000+17210+15000</f>
        <v>681544.2</v>
      </c>
      <c r="H66" s="5"/>
    </row>
    <row r="67" spans="1:8" s="6" customFormat="1" ht="58.5" customHeight="1">
      <c r="A67" s="22" t="s">
        <v>107</v>
      </c>
      <c r="B67" s="12" t="s">
        <v>6</v>
      </c>
      <c r="C67" s="10" t="s">
        <v>13</v>
      </c>
      <c r="D67" s="10" t="s">
        <v>18</v>
      </c>
      <c r="E67" s="25" t="s">
        <v>108</v>
      </c>
      <c r="F67" s="25">
        <v>200</v>
      </c>
      <c r="G67" s="23">
        <f>525000-3501.85-1302.86</f>
        <v>520195.29000000004</v>
      </c>
      <c r="H67" s="5"/>
    </row>
    <row r="68" spans="1:8" s="6" customFormat="1" ht="73.5" customHeight="1">
      <c r="A68" s="26" t="s">
        <v>145</v>
      </c>
      <c r="B68" s="12" t="s">
        <v>6</v>
      </c>
      <c r="C68" s="10" t="s">
        <v>13</v>
      </c>
      <c r="D68" s="10" t="s">
        <v>18</v>
      </c>
      <c r="E68" s="25" t="s">
        <v>146</v>
      </c>
      <c r="F68" s="25">
        <v>200</v>
      </c>
      <c r="G68" s="23">
        <f>520030-14472.4</f>
        <v>505557.6</v>
      </c>
      <c r="H68" s="27"/>
    </row>
    <row r="69" spans="1:8" s="6" customFormat="1" ht="115.5" customHeight="1">
      <c r="A69" s="26" t="s">
        <v>172</v>
      </c>
      <c r="B69" s="12" t="s">
        <v>6</v>
      </c>
      <c r="C69" s="10" t="s">
        <v>13</v>
      </c>
      <c r="D69" s="10" t="s">
        <v>18</v>
      </c>
      <c r="E69" s="25" t="s">
        <v>171</v>
      </c>
      <c r="F69" s="25">
        <v>200</v>
      </c>
      <c r="G69" s="23">
        <f>1998+19440</f>
        <v>21438</v>
      </c>
      <c r="H69" s="27"/>
    </row>
    <row r="70" spans="1:8" s="6" customFormat="1" ht="58.5" customHeight="1">
      <c r="A70" s="26" t="s">
        <v>144</v>
      </c>
      <c r="B70" s="12" t="s">
        <v>6</v>
      </c>
      <c r="C70" s="10" t="s">
        <v>13</v>
      </c>
      <c r="D70" s="10" t="s">
        <v>18</v>
      </c>
      <c r="E70" s="25" t="s">
        <v>143</v>
      </c>
      <c r="F70" s="25">
        <v>200</v>
      </c>
      <c r="G70" s="23">
        <f>200000-152300+225000-2700+157500+67500</f>
        <v>495000</v>
      </c>
      <c r="H70" s="5"/>
    </row>
    <row r="71" spans="1:8" s="6" customFormat="1" ht="102.75" customHeight="1">
      <c r="A71" s="26" t="s">
        <v>205</v>
      </c>
      <c r="B71" s="12" t="s">
        <v>6</v>
      </c>
      <c r="C71" s="10" t="s">
        <v>13</v>
      </c>
      <c r="D71" s="10" t="s">
        <v>18</v>
      </c>
      <c r="E71" s="25" t="s">
        <v>204</v>
      </c>
      <c r="F71" s="25">
        <v>200</v>
      </c>
      <c r="G71" s="23">
        <v>136884.08</v>
      </c>
      <c r="H71" s="5"/>
    </row>
    <row r="72" spans="1:8" s="6" customFormat="1" ht="138" customHeight="1">
      <c r="A72" s="26" t="s">
        <v>253</v>
      </c>
      <c r="B72" s="12" t="s">
        <v>6</v>
      </c>
      <c r="C72" s="10" t="s">
        <v>13</v>
      </c>
      <c r="D72" s="10" t="s">
        <v>18</v>
      </c>
      <c r="E72" s="25" t="s">
        <v>252</v>
      </c>
      <c r="F72" s="25">
        <v>200</v>
      </c>
      <c r="G72" s="23">
        <v>10000</v>
      </c>
      <c r="H72" s="5"/>
    </row>
    <row r="73" spans="1:8" s="6" customFormat="1" ht="101.25" customHeight="1">
      <c r="A73" s="26" t="s">
        <v>196</v>
      </c>
      <c r="B73" s="12" t="s">
        <v>6</v>
      </c>
      <c r="C73" s="10" t="s">
        <v>13</v>
      </c>
      <c r="D73" s="10" t="s">
        <v>18</v>
      </c>
      <c r="E73" s="25" t="s">
        <v>189</v>
      </c>
      <c r="F73" s="25">
        <v>200</v>
      </c>
      <c r="G73" s="23">
        <f>9500</f>
        <v>9500</v>
      </c>
      <c r="H73" s="5"/>
    </row>
    <row r="74" spans="1:8" s="6" customFormat="1" ht="75.75" customHeight="1">
      <c r="A74" s="26" t="s">
        <v>191</v>
      </c>
      <c r="B74" s="12" t="s">
        <v>6</v>
      </c>
      <c r="C74" s="10" t="s">
        <v>13</v>
      </c>
      <c r="D74" s="10" t="s">
        <v>18</v>
      </c>
      <c r="E74" s="25" t="s">
        <v>190</v>
      </c>
      <c r="F74" s="25">
        <v>200</v>
      </c>
      <c r="G74" s="23">
        <v>214112.63</v>
      </c>
      <c r="H74" s="5"/>
    </row>
    <row r="75" spans="1:8" s="6" customFormat="1" ht="119.25" customHeight="1">
      <c r="A75" s="22" t="s">
        <v>207</v>
      </c>
      <c r="B75" s="12" t="s">
        <v>6</v>
      </c>
      <c r="C75" s="10" t="s">
        <v>13</v>
      </c>
      <c r="D75" s="10" t="s">
        <v>18</v>
      </c>
      <c r="E75" s="25" t="s">
        <v>206</v>
      </c>
      <c r="F75" s="25">
        <v>200</v>
      </c>
      <c r="G75" s="23">
        <f>100000</f>
        <v>100000</v>
      </c>
      <c r="H75" s="5"/>
    </row>
    <row r="76" spans="1:8" s="6" customFormat="1" ht="94.5" customHeight="1">
      <c r="A76" s="22" t="s">
        <v>236</v>
      </c>
      <c r="B76" s="12" t="s">
        <v>6</v>
      </c>
      <c r="C76" s="10" t="s">
        <v>13</v>
      </c>
      <c r="D76" s="10" t="s">
        <v>18</v>
      </c>
      <c r="E76" s="25" t="s">
        <v>235</v>
      </c>
      <c r="F76" s="25">
        <v>200</v>
      </c>
      <c r="G76" s="23">
        <f>14880.07</f>
        <v>14880.07</v>
      </c>
      <c r="H76" s="5"/>
    </row>
    <row r="77" spans="1:8" s="6" customFormat="1" ht="75.75" customHeight="1">
      <c r="A77" s="22" t="s">
        <v>255</v>
      </c>
      <c r="B77" s="12" t="s">
        <v>6</v>
      </c>
      <c r="C77" s="10" t="s">
        <v>13</v>
      </c>
      <c r="D77" s="10" t="s">
        <v>18</v>
      </c>
      <c r="E77" s="25" t="s">
        <v>254</v>
      </c>
      <c r="F77" s="25">
        <v>200</v>
      </c>
      <c r="G77" s="23">
        <v>80000</v>
      </c>
      <c r="H77" s="5"/>
    </row>
    <row r="78" spans="1:8" s="6" customFormat="1" ht="60.75" customHeight="1">
      <c r="A78" s="26" t="s">
        <v>133</v>
      </c>
      <c r="B78" s="12" t="s">
        <v>6</v>
      </c>
      <c r="C78" s="10" t="s">
        <v>13</v>
      </c>
      <c r="D78" s="10" t="s">
        <v>18</v>
      </c>
      <c r="E78" s="25" t="s">
        <v>132</v>
      </c>
      <c r="F78" s="25">
        <v>200</v>
      </c>
      <c r="G78" s="23">
        <f>10005263.16-1750921.16</f>
        <v>8254342</v>
      </c>
      <c r="H78" s="27"/>
    </row>
    <row r="79" spans="1:8" s="6" customFormat="1" ht="96.75" customHeight="1">
      <c r="A79" s="22" t="s">
        <v>209</v>
      </c>
      <c r="B79" s="12" t="s">
        <v>6</v>
      </c>
      <c r="C79" s="10" t="s">
        <v>13</v>
      </c>
      <c r="D79" s="10" t="s">
        <v>18</v>
      </c>
      <c r="E79" s="25" t="s">
        <v>208</v>
      </c>
      <c r="F79" s="25">
        <v>200</v>
      </c>
      <c r="G79" s="23">
        <f>161072.94+575260.5+30680.56</f>
        <v>767014</v>
      </c>
      <c r="H79" s="27"/>
    </row>
    <row r="80" spans="1:8" s="6" customFormat="1" ht="76.5" customHeight="1">
      <c r="A80" s="22" t="s">
        <v>223</v>
      </c>
      <c r="B80" s="12" t="s">
        <v>6</v>
      </c>
      <c r="C80" s="10" t="s">
        <v>13</v>
      </c>
      <c r="D80" s="10" t="s">
        <v>18</v>
      </c>
      <c r="E80" s="25" t="s">
        <v>222</v>
      </c>
      <c r="F80" s="25">
        <v>200</v>
      </c>
      <c r="G80" s="23">
        <v>173974.68</v>
      </c>
      <c r="H80" s="27"/>
    </row>
    <row r="81" spans="1:8" s="6" customFormat="1" ht="60" customHeight="1">
      <c r="A81" s="22" t="s">
        <v>216</v>
      </c>
      <c r="B81" s="12" t="s">
        <v>169</v>
      </c>
      <c r="C81" s="10" t="s">
        <v>19</v>
      </c>
      <c r="D81" s="10" t="s">
        <v>13</v>
      </c>
      <c r="E81" s="25" t="s">
        <v>215</v>
      </c>
      <c r="F81" s="25">
        <v>200</v>
      </c>
      <c r="G81" s="23">
        <f>2000+2000+18000</f>
        <v>22000</v>
      </c>
      <c r="H81" s="27"/>
    </row>
    <row r="82" spans="1:7" ht="57.75" customHeight="1">
      <c r="A82" s="24" t="s">
        <v>35</v>
      </c>
      <c r="B82" s="10" t="s">
        <v>6</v>
      </c>
      <c r="C82" s="10" t="s">
        <v>19</v>
      </c>
      <c r="D82" s="10" t="s">
        <v>19</v>
      </c>
      <c r="E82" s="25" t="s">
        <v>34</v>
      </c>
      <c r="F82" s="25">
        <v>600</v>
      </c>
      <c r="G82" s="23">
        <f>33440-24490</f>
        <v>8950</v>
      </c>
    </row>
    <row r="83" spans="1:7" ht="58.5" customHeight="1">
      <c r="A83" s="26" t="s">
        <v>25</v>
      </c>
      <c r="B83" s="10" t="s">
        <v>6</v>
      </c>
      <c r="C83" s="10" t="s">
        <v>19</v>
      </c>
      <c r="D83" s="10" t="s">
        <v>19</v>
      </c>
      <c r="E83" s="25" t="s">
        <v>36</v>
      </c>
      <c r="F83" s="25">
        <v>600</v>
      </c>
      <c r="G83" s="23">
        <f>5280</f>
        <v>5280</v>
      </c>
    </row>
    <row r="84" spans="1:7" ht="78" customHeight="1">
      <c r="A84" s="22" t="s">
        <v>27</v>
      </c>
      <c r="B84" s="10" t="s">
        <v>6</v>
      </c>
      <c r="C84" s="10" t="s">
        <v>16</v>
      </c>
      <c r="D84" s="10" t="s">
        <v>10</v>
      </c>
      <c r="E84" s="25" t="s">
        <v>39</v>
      </c>
      <c r="F84" s="25">
        <v>600</v>
      </c>
      <c r="G84" s="23">
        <f>16560366.69+227549.52+18349.29+203628.35</f>
        <v>17009893.85</v>
      </c>
    </row>
    <row r="85" spans="1:7" ht="113.25" customHeight="1">
      <c r="A85" s="22" t="s">
        <v>192</v>
      </c>
      <c r="B85" s="10" t="s">
        <v>6</v>
      </c>
      <c r="C85" s="10" t="s">
        <v>16</v>
      </c>
      <c r="D85" s="10" t="s">
        <v>10</v>
      </c>
      <c r="E85" s="25" t="s">
        <v>195</v>
      </c>
      <c r="F85" s="25">
        <v>600</v>
      </c>
      <c r="G85" s="23">
        <f>180000</f>
        <v>180000</v>
      </c>
    </row>
    <row r="86" spans="1:7" ht="122.25" customHeight="1">
      <c r="A86" s="22" t="s">
        <v>264</v>
      </c>
      <c r="B86" s="10" t="s">
        <v>6</v>
      </c>
      <c r="C86" s="10" t="s">
        <v>16</v>
      </c>
      <c r="D86" s="10" t="s">
        <v>10</v>
      </c>
      <c r="E86" s="25" t="s">
        <v>262</v>
      </c>
      <c r="F86" s="25">
        <v>600</v>
      </c>
      <c r="G86" s="23">
        <f>15000</f>
        <v>15000</v>
      </c>
    </row>
    <row r="87" spans="1:7" ht="135.75" customHeight="1">
      <c r="A87" s="22" t="s">
        <v>265</v>
      </c>
      <c r="B87" s="10" t="s">
        <v>6</v>
      </c>
      <c r="C87" s="10" t="s">
        <v>16</v>
      </c>
      <c r="D87" s="10" t="s">
        <v>10</v>
      </c>
      <c r="E87" s="25" t="s">
        <v>263</v>
      </c>
      <c r="F87" s="25">
        <v>600</v>
      </c>
      <c r="G87" s="23">
        <f>154689.88-108628.35</f>
        <v>46061.53</v>
      </c>
    </row>
    <row r="88" spans="1:7" ht="81.75" customHeight="1">
      <c r="A88" s="22" t="s">
        <v>271</v>
      </c>
      <c r="B88" s="10" t="s">
        <v>6</v>
      </c>
      <c r="C88" s="10" t="s">
        <v>16</v>
      </c>
      <c r="D88" s="10" t="s">
        <v>10</v>
      </c>
      <c r="E88" s="25" t="s">
        <v>270</v>
      </c>
      <c r="F88" s="25">
        <v>600</v>
      </c>
      <c r="G88" s="23">
        <f>17000</f>
        <v>17000</v>
      </c>
    </row>
    <row r="89" spans="1:7" ht="61.5" customHeight="1">
      <c r="A89" s="26" t="s">
        <v>87</v>
      </c>
      <c r="B89" s="10" t="s">
        <v>6</v>
      </c>
      <c r="C89" s="10" t="s">
        <v>16</v>
      </c>
      <c r="D89" s="10" t="s">
        <v>10</v>
      </c>
      <c r="E89" s="25" t="s">
        <v>37</v>
      </c>
      <c r="F89" s="25">
        <v>600</v>
      </c>
      <c r="G89" s="23">
        <f>618928-188039.17-29129-101010</f>
        <v>300749.82999999996</v>
      </c>
    </row>
    <row r="90" spans="1:7" ht="76.5" customHeight="1">
      <c r="A90" s="22" t="s">
        <v>109</v>
      </c>
      <c r="B90" s="10" t="s">
        <v>6</v>
      </c>
      <c r="C90" s="10" t="s">
        <v>16</v>
      </c>
      <c r="D90" s="10" t="s">
        <v>10</v>
      </c>
      <c r="E90" s="25" t="s">
        <v>110</v>
      </c>
      <c r="F90" s="25">
        <v>600</v>
      </c>
      <c r="G90" s="23">
        <f>150000</f>
        <v>150000</v>
      </c>
    </row>
    <row r="91" spans="1:7" ht="76.5" customHeight="1">
      <c r="A91" s="22" t="s">
        <v>273</v>
      </c>
      <c r="B91" s="10" t="s">
        <v>6</v>
      </c>
      <c r="C91" s="10" t="s">
        <v>16</v>
      </c>
      <c r="D91" s="10" t="s">
        <v>10</v>
      </c>
      <c r="E91" s="25" t="s">
        <v>272</v>
      </c>
      <c r="F91" s="25">
        <v>600</v>
      </c>
      <c r="G91" s="23">
        <f>84329</f>
        <v>84329</v>
      </c>
    </row>
    <row r="92" spans="1:7" ht="113.25" customHeight="1">
      <c r="A92" s="26" t="s">
        <v>147</v>
      </c>
      <c r="B92" s="10" t="s">
        <v>6</v>
      </c>
      <c r="C92" s="10" t="s">
        <v>16</v>
      </c>
      <c r="D92" s="10" t="s">
        <v>10</v>
      </c>
      <c r="E92" s="25" t="s">
        <v>148</v>
      </c>
      <c r="F92" s="25">
        <v>600</v>
      </c>
      <c r="G92" s="23">
        <f>4637651+813623</f>
        <v>5451274</v>
      </c>
    </row>
    <row r="93" spans="1:7" ht="170.25" customHeight="1">
      <c r="A93" s="22" t="s">
        <v>28</v>
      </c>
      <c r="B93" s="10" t="s">
        <v>6</v>
      </c>
      <c r="C93" s="10" t="s">
        <v>16</v>
      </c>
      <c r="D93" s="10" t="s">
        <v>10</v>
      </c>
      <c r="E93" s="25" t="s">
        <v>40</v>
      </c>
      <c r="F93" s="25">
        <v>600</v>
      </c>
      <c r="G93" s="23">
        <f>1121650.92</f>
        <v>1121650.92</v>
      </c>
    </row>
    <row r="94" spans="1:7" ht="76.5" customHeight="1">
      <c r="A94" s="22" t="s">
        <v>173</v>
      </c>
      <c r="B94" s="10" t="s">
        <v>6</v>
      </c>
      <c r="C94" s="10" t="s">
        <v>16</v>
      </c>
      <c r="D94" s="10" t="s">
        <v>10</v>
      </c>
      <c r="E94" s="25" t="s">
        <v>174</v>
      </c>
      <c r="F94" s="25">
        <v>600</v>
      </c>
      <c r="G94" s="23">
        <f>85053.38-113.99+1613848.36</f>
        <v>1698787.75</v>
      </c>
    </row>
    <row r="95" spans="1:7" ht="99.75" customHeight="1">
      <c r="A95" s="22" t="s">
        <v>267</v>
      </c>
      <c r="B95" s="10" t="s">
        <v>6</v>
      </c>
      <c r="C95" s="10" t="s">
        <v>16</v>
      </c>
      <c r="D95" s="10" t="s">
        <v>10</v>
      </c>
      <c r="E95" s="25" t="s">
        <v>266</v>
      </c>
      <c r="F95" s="25">
        <v>600</v>
      </c>
      <c r="G95" s="23">
        <f>12180</f>
        <v>12180</v>
      </c>
    </row>
    <row r="96" spans="1:7" ht="57" customHeight="1">
      <c r="A96" s="22" t="s">
        <v>80</v>
      </c>
      <c r="B96" s="10" t="s">
        <v>6</v>
      </c>
      <c r="C96" s="10" t="s">
        <v>20</v>
      </c>
      <c r="D96" s="10" t="s">
        <v>10</v>
      </c>
      <c r="E96" s="25" t="s">
        <v>41</v>
      </c>
      <c r="F96" s="25">
        <v>300</v>
      </c>
      <c r="G96" s="23">
        <f>208000+40536.2-15000+2258.52</f>
        <v>235794.72</v>
      </c>
    </row>
    <row r="97" spans="1:7" ht="96" customHeight="1">
      <c r="A97" s="26" t="s">
        <v>118</v>
      </c>
      <c r="B97" s="12" t="s">
        <v>6</v>
      </c>
      <c r="C97" s="10" t="s">
        <v>20</v>
      </c>
      <c r="D97" s="10" t="s">
        <v>18</v>
      </c>
      <c r="E97" s="25" t="s">
        <v>119</v>
      </c>
      <c r="F97" s="25">
        <v>200</v>
      </c>
      <c r="G97" s="23">
        <f>65000+59464.7-59464.7-9500-23375.1</f>
        <v>32124.9</v>
      </c>
    </row>
    <row r="98" spans="1:7" ht="96" customHeight="1">
      <c r="A98" s="22" t="s">
        <v>233</v>
      </c>
      <c r="B98" s="12" t="s">
        <v>6</v>
      </c>
      <c r="C98" s="10" t="s">
        <v>20</v>
      </c>
      <c r="D98" s="10" t="s">
        <v>18</v>
      </c>
      <c r="E98" s="25" t="s">
        <v>231</v>
      </c>
      <c r="F98" s="25">
        <v>300</v>
      </c>
      <c r="G98" s="23">
        <f>15000</f>
        <v>15000</v>
      </c>
    </row>
    <row r="99" spans="1:7" ht="84" customHeight="1">
      <c r="A99" s="22" t="s">
        <v>234</v>
      </c>
      <c r="B99" s="12" t="s">
        <v>6</v>
      </c>
      <c r="C99" s="10" t="s">
        <v>20</v>
      </c>
      <c r="D99" s="10" t="s">
        <v>18</v>
      </c>
      <c r="E99" s="25" t="s">
        <v>232</v>
      </c>
      <c r="F99" s="25">
        <v>300</v>
      </c>
      <c r="G99" s="23">
        <f>20000</f>
        <v>20000</v>
      </c>
    </row>
    <row r="100" spans="1:7" ht="94.5" customHeight="1">
      <c r="A100" s="22" t="s">
        <v>278</v>
      </c>
      <c r="B100" s="12" t="s">
        <v>6</v>
      </c>
      <c r="C100" s="10" t="s">
        <v>20</v>
      </c>
      <c r="D100" s="10" t="s">
        <v>18</v>
      </c>
      <c r="E100" s="25" t="s">
        <v>277</v>
      </c>
      <c r="F100" s="25">
        <v>300</v>
      </c>
      <c r="G100" s="23">
        <f>20000</f>
        <v>20000</v>
      </c>
    </row>
    <row r="101" spans="1:7" ht="60.75" customHeight="1">
      <c r="A101" s="22" t="s">
        <v>26</v>
      </c>
      <c r="B101" s="10" t="s">
        <v>6</v>
      </c>
      <c r="C101" s="10" t="s">
        <v>14</v>
      </c>
      <c r="D101" s="10" t="s">
        <v>11</v>
      </c>
      <c r="E101" s="25" t="s">
        <v>38</v>
      </c>
      <c r="F101" s="25">
        <v>200</v>
      </c>
      <c r="G101" s="23">
        <f>77000-2315.45</f>
        <v>74684.55</v>
      </c>
    </row>
    <row r="102" spans="1:8" s="32" customFormat="1" ht="40.5" customHeight="1">
      <c r="A102" s="28" t="s">
        <v>126</v>
      </c>
      <c r="B102" s="18" t="s">
        <v>127</v>
      </c>
      <c r="C102" s="18" t="s">
        <v>7</v>
      </c>
      <c r="D102" s="18" t="s">
        <v>7</v>
      </c>
      <c r="E102" s="29" t="s">
        <v>8</v>
      </c>
      <c r="F102" s="30" t="s">
        <v>9</v>
      </c>
      <c r="G102" s="19">
        <f>SUM(G103:G105)</f>
        <v>125443.59</v>
      </c>
      <c r="H102" s="31"/>
    </row>
    <row r="103" spans="1:8" s="32" customFormat="1" ht="188.25" customHeight="1">
      <c r="A103" s="22" t="s">
        <v>274</v>
      </c>
      <c r="B103" s="10" t="s">
        <v>127</v>
      </c>
      <c r="C103" s="10" t="s">
        <v>13</v>
      </c>
      <c r="D103" s="10" t="s">
        <v>11</v>
      </c>
      <c r="E103" s="25" t="s">
        <v>269</v>
      </c>
      <c r="F103" s="12" t="s">
        <v>276</v>
      </c>
      <c r="G103" s="23">
        <f>99097.64</f>
        <v>99097.64</v>
      </c>
      <c r="H103" s="31"/>
    </row>
    <row r="104" spans="1:8" s="32" customFormat="1" ht="172.5" customHeight="1">
      <c r="A104" s="22" t="s">
        <v>275</v>
      </c>
      <c r="B104" s="10" t="s">
        <v>127</v>
      </c>
      <c r="C104" s="10" t="s">
        <v>13</v>
      </c>
      <c r="D104" s="10" t="s">
        <v>11</v>
      </c>
      <c r="E104" s="25" t="s">
        <v>269</v>
      </c>
      <c r="F104" s="12" t="s">
        <v>136</v>
      </c>
      <c r="G104" s="23">
        <f>1586.47</f>
        <v>1586.47</v>
      </c>
      <c r="H104" s="31"/>
    </row>
    <row r="105" spans="1:7" ht="41.25" customHeight="1">
      <c r="A105" s="22" t="s">
        <v>128</v>
      </c>
      <c r="B105" s="10" t="s">
        <v>127</v>
      </c>
      <c r="C105" s="10" t="s">
        <v>15</v>
      </c>
      <c r="D105" s="10" t="s">
        <v>10</v>
      </c>
      <c r="E105" s="25" t="s">
        <v>129</v>
      </c>
      <c r="F105" s="25">
        <v>700</v>
      </c>
      <c r="G105" s="23">
        <f>30582.25-5822.77</f>
        <v>24759.48</v>
      </c>
    </row>
    <row r="106" spans="1:8" s="32" customFormat="1" ht="58.5" customHeight="1">
      <c r="A106" s="28" t="s">
        <v>120</v>
      </c>
      <c r="B106" s="18" t="s">
        <v>121</v>
      </c>
      <c r="C106" s="18" t="s">
        <v>7</v>
      </c>
      <c r="D106" s="18" t="s">
        <v>7</v>
      </c>
      <c r="E106" s="29" t="s">
        <v>8</v>
      </c>
      <c r="F106" s="30" t="s">
        <v>9</v>
      </c>
      <c r="G106" s="19">
        <f>SUM(G107:G112)</f>
        <v>325000</v>
      </c>
      <c r="H106" s="31"/>
    </row>
    <row r="107" spans="1:8" s="32" customFormat="1" ht="37.5" customHeight="1">
      <c r="A107" s="22" t="s">
        <v>48</v>
      </c>
      <c r="B107" s="12" t="s">
        <v>121</v>
      </c>
      <c r="C107" s="10" t="s">
        <v>10</v>
      </c>
      <c r="D107" s="10" t="s">
        <v>15</v>
      </c>
      <c r="E107" s="25" t="s">
        <v>49</v>
      </c>
      <c r="F107" s="25">
        <v>200</v>
      </c>
      <c r="G107" s="23">
        <f>25000+50000</f>
        <v>75000</v>
      </c>
      <c r="H107" s="31"/>
    </row>
    <row r="108" spans="1:8" s="32" customFormat="1" ht="76.5" customHeight="1">
      <c r="A108" s="22" t="s">
        <v>50</v>
      </c>
      <c r="B108" s="12" t="s">
        <v>121</v>
      </c>
      <c r="C108" s="10" t="s">
        <v>10</v>
      </c>
      <c r="D108" s="10" t="s">
        <v>15</v>
      </c>
      <c r="E108" s="25" t="s">
        <v>51</v>
      </c>
      <c r="F108" s="25">
        <v>200</v>
      </c>
      <c r="G108" s="23">
        <f>90000</f>
        <v>90000</v>
      </c>
      <c r="H108" s="31"/>
    </row>
    <row r="109" spans="1:8" s="32" customFormat="1" ht="93.75" customHeight="1">
      <c r="A109" s="22" t="s">
        <v>52</v>
      </c>
      <c r="B109" s="12" t="s">
        <v>121</v>
      </c>
      <c r="C109" s="10" t="s">
        <v>10</v>
      </c>
      <c r="D109" s="10" t="s">
        <v>15</v>
      </c>
      <c r="E109" s="25" t="s">
        <v>53</v>
      </c>
      <c r="F109" s="25">
        <v>200</v>
      </c>
      <c r="G109" s="23">
        <f>9000+21000</f>
        <v>30000</v>
      </c>
      <c r="H109" s="31"/>
    </row>
    <row r="110" spans="1:8" s="32" customFormat="1" ht="59.25" customHeight="1">
      <c r="A110" s="22" t="s">
        <v>224</v>
      </c>
      <c r="B110" s="12" t="s">
        <v>121</v>
      </c>
      <c r="C110" s="10" t="s">
        <v>10</v>
      </c>
      <c r="D110" s="10" t="s">
        <v>15</v>
      </c>
      <c r="E110" s="25" t="s">
        <v>98</v>
      </c>
      <c r="F110" s="25">
        <v>200</v>
      </c>
      <c r="G110" s="23">
        <v>1750</v>
      </c>
      <c r="H110" s="31"/>
    </row>
    <row r="111" spans="1:8" s="6" customFormat="1" ht="39.75" customHeight="1">
      <c r="A111" s="24" t="s">
        <v>97</v>
      </c>
      <c r="B111" s="10" t="s">
        <v>121</v>
      </c>
      <c r="C111" s="10" t="s">
        <v>10</v>
      </c>
      <c r="D111" s="10" t="s">
        <v>15</v>
      </c>
      <c r="E111" s="25" t="s">
        <v>98</v>
      </c>
      <c r="F111" s="25">
        <v>800</v>
      </c>
      <c r="G111" s="23">
        <f>70000-1750</f>
        <v>68250</v>
      </c>
      <c r="H111" s="5"/>
    </row>
    <row r="112" spans="1:8" s="6" customFormat="1" ht="76.5" customHeight="1">
      <c r="A112" s="22" t="s">
        <v>54</v>
      </c>
      <c r="B112" s="12" t="s">
        <v>121</v>
      </c>
      <c r="C112" s="10" t="s">
        <v>12</v>
      </c>
      <c r="D112" s="10" t="s">
        <v>22</v>
      </c>
      <c r="E112" s="25" t="s">
        <v>55</v>
      </c>
      <c r="F112" s="25">
        <v>200</v>
      </c>
      <c r="G112" s="23">
        <f>60000</f>
        <v>60000</v>
      </c>
      <c r="H112" s="5"/>
    </row>
    <row r="113" spans="1:8" s="21" customFormat="1" ht="41.25" customHeight="1">
      <c r="A113" s="28" t="s">
        <v>122</v>
      </c>
      <c r="B113" s="18" t="s">
        <v>123</v>
      </c>
      <c r="C113" s="18" t="s">
        <v>7</v>
      </c>
      <c r="D113" s="18" t="s">
        <v>7</v>
      </c>
      <c r="E113" s="29" t="s">
        <v>8</v>
      </c>
      <c r="F113" s="30" t="s">
        <v>9</v>
      </c>
      <c r="G113" s="19">
        <f>SUM(G114:G131)</f>
        <v>24748200.91</v>
      </c>
      <c r="H113" s="33"/>
    </row>
    <row r="114" spans="1:8" s="21" customFormat="1" ht="86.25" customHeight="1">
      <c r="A114" s="26" t="s">
        <v>152</v>
      </c>
      <c r="B114" s="12" t="s">
        <v>123</v>
      </c>
      <c r="C114" s="10" t="s">
        <v>10</v>
      </c>
      <c r="D114" s="10" t="s">
        <v>15</v>
      </c>
      <c r="E114" s="25" t="s">
        <v>151</v>
      </c>
      <c r="F114" s="25">
        <v>200</v>
      </c>
      <c r="G114" s="23">
        <f>29708.3</f>
        <v>29708.3</v>
      </c>
      <c r="H114" s="33"/>
    </row>
    <row r="115" spans="1:10" s="6" customFormat="1" ht="91.5" customHeight="1">
      <c r="A115" s="22" t="s">
        <v>184</v>
      </c>
      <c r="B115" s="12" t="s">
        <v>123</v>
      </c>
      <c r="C115" s="10" t="s">
        <v>12</v>
      </c>
      <c r="D115" s="10" t="s">
        <v>137</v>
      </c>
      <c r="E115" s="25" t="s">
        <v>183</v>
      </c>
      <c r="F115" s="12" t="s">
        <v>136</v>
      </c>
      <c r="G115" s="23">
        <v>340000</v>
      </c>
      <c r="H115" s="27"/>
      <c r="J115" s="34"/>
    </row>
    <row r="116" spans="1:7" ht="96" customHeight="1">
      <c r="A116" s="26" t="s">
        <v>88</v>
      </c>
      <c r="B116" s="12" t="s">
        <v>123</v>
      </c>
      <c r="C116" s="10" t="s">
        <v>12</v>
      </c>
      <c r="D116" s="10" t="s">
        <v>16</v>
      </c>
      <c r="E116" s="25" t="s">
        <v>89</v>
      </c>
      <c r="F116" s="25">
        <v>200</v>
      </c>
      <c r="G116" s="23">
        <f>2823999.33+315822.23+71161.64-109.26</f>
        <v>3210873.9400000004</v>
      </c>
    </row>
    <row r="117" spans="1:7" ht="62.25" customHeight="1">
      <c r="A117" s="26" t="s">
        <v>58</v>
      </c>
      <c r="B117" s="12" t="s">
        <v>123</v>
      </c>
      <c r="C117" s="10" t="s">
        <v>13</v>
      </c>
      <c r="D117" s="10" t="s">
        <v>10</v>
      </c>
      <c r="E117" s="25" t="s">
        <v>59</v>
      </c>
      <c r="F117" s="25">
        <v>200</v>
      </c>
      <c r="G117" s="23">
        <f>480000-100000</f>
        <v>380000</v>
      </c>
    </row>
    <row r="118" spans="1:7" ht="93.75" customHeight="1">
      <c r="A118" s="26" t="s">
        <v>60</v>
      </c>
      <c r="B118" s="12" t="s">
        <v>123</v>
      </c>
      <c r="C118" s="10" t="s">
        <v>13</v>
      </c>
      <c r="D118" s="10" t="s">
        <v>10</v>
      </c>
      <c r="E118" s="25" t="s">
        <v>61</v>
      </c>
      <c r="F118" s="25">
        <v>200</v>
      </c>
      <c r="G118" s="23">
        <f>1348056.37-45138.34</f>
        <v>1302918.03</v>
      </c>
    </row>
    <row r="119" spans="1:7" ht="59.25" customHeight="1">
      <c r="A119" s="26" t="s">
        <v>62</v>
      </c>
      <c r="B119" s="12" t="s">
        <v>123</v>
      </c>
      <c r="C119" s="10" t="s">
        <v>13</v>
      </c>
      <c r="D119" s="10" t="s">
        <v>10</v>
      </c>
      <c r="E119" s="25" t="s">
        <v>63</v>
      </c>
      <c r="F119" s="25">
        <v>200</v>
      </c>
      <c r="G119" s="23">
        <f>100103-4415</f>
        <v>95688</v>
      </c>
    </row>
    <row r="120" spans="1:7" ht="208.5" customHeight="1">
      <c r="A120" s="26" t="s">
        <v>116</v>
      </c>
      <c r="B120" s="12" t="s">
        <v>123</v>
      </c>
      <c r="C120" s="10" t="s">
        <v>13</v>
      </c>
      <c r="D120" s="10" t="s">
        <v>10</v>
      </c>
      <c r="E120" s="25" t="s">
        <v>117</v>
      </c>
      <c r="F120" s="25">
        <v>800</v>
      </c>
      <c r="G120" s="23">
        <f>233625.22+45922.52+31718.76+0.01+157774.12</f>
        <v>469040.63</v>
      </c>
    </row>
    <row r="121" spans="1:7" ht="62.25" customHeight="1">
      <c r="A121" s="22" t="s">
        <v>100</v>
      </c>
      <c r="B121" s="12" t="s">
        <v>123</v>
      </c>
      <c r="C121" s="10" t="s">
        <v>13</v>
      </c>
      <c r="D121" s="10" t="s">
        <v>11</v>
      </c>
      <c r="E121" s="25" t="s">
        <v>102</v>
      </c>
      <c r="F121" s="25">
        <v>200</v>
      </c>
      <c r="G121" s="23">
        <f>353572+232984+37242+1255000-706735.19+20000-157774.12</f>
        <v>1034288.6900000001</v>
      </c>
    </row>
    <row r="122" spans="1:7" ht="114.75" customHeight="1">
      <c r="A122" s="26" t="s">
        <v>101</v>
      </c>
      <c r="B122" s="12" t="s">
        <v>123</v>
      </c>
      <c r="C122" s="10" t="s">
        <v>13</v>
      </c>
      <c r="D122" s="10" t="s">
        <v>11</v>
      </c>
      <c r="E122" s="25" t="s">
        <v>103</v>
      </c>
      <c r="F122" s="25">
        <v>200</v>
      </c>
      <c r="G122" s="23">
        <f>300000</f>
        <v>300000</v>
      </c>
    </row>
    <row r="123" spans="1:7" ht="99" customHeight="1">
      <c r="A123" s="26" t="s">
        <v>113</v>
      </c>
      <c r="B123" s="12" t="s">
        <v>123</v>
      </c>
      <c r="C123" s="10" t="s">
        <v>13</v>
      </c>
      <c r="D123" s="10" t="s">
        <v>11</v>
      </c>
      <c r="E123" s="25" t="s">
        <v>104</v>
      </c>
      <c r="F123" s="25">
        <v>200</v>
      </c>
      <c r="G123" s="23">
        <f>1735402.64+2046131.36+9+371443.4+78008.12-20000</f>
        <v>4210994.52</v>
      </c>
    </row>
    <row r="124" spans="1:7" ht="112.5" customHeight="1">
      <c r="A124" s="26" t="s">
        <v>179</v>
      </c>
      <c r="B124" s="12" t="s">
        <v>123</v>
      </c>
      <c r="C124" s="10" t="s">
        <v>13</v>
      </c>
      <c r="D124" s="10" t="s">
        <v>11</v>
      </c>
      <c r="E124" s="35" t="s">
        <v>180</v>
      </c>
      <c r="F124" s="25">
        <v>200</v>
      </c>
      <c r="G124" s="23">
        <f>1112337.02+706735.19</f>
        <v>1819072.21</v>
      </c>
    </row>
    <row r="125" spans="1:7" ht="110.25" customHeight="1">
      <c r="A125" s="26" t="s">
        <v>175</v>
      </c>
      <c r="B125" s="12" t="s">
        <v>123</v>
      </c>
      <c r="C125" s="10" t="s">
        <v>13</v>
      </c>
      <c r="D125" s="10" t="s">
        <v>11</v>
      </c>
      <c r="E125" s="35" t="s">
        <v>176</v>
      </c>
      <c r="F125" s="25">
        <v>200</v>
      </c>
      <c r="G125" s="23">
        <f>850000-223856.99-282439.68</f>
        <v>343703.33</v>
      </c>
    </row>
    <row r="126" spans="1:7" ht="64.5" customHeight="1">
      <c r="A126" s="26" t="s">
        <v>246</v>
      </c>
      <c r="B126" s="12" t="s">
        <v>123</v>
      </c>
      <c r="C126" s="10" t="s">
        <v>13</v>
      </c>
      <c r="D126" s="10" t="s">
        <v>11</v>
      </c>
      <c r="E126" s="35" t="s">
        <v>245</v>
      </c>
      <c r="F126" s="25">
        <v>200</v>
      </c>
      <c r="G126" s="23">
        <f>8105763</f>
        <v>8105763</v>
      </c>
    </row>
    <row r="127" spans="1:7" ht="95.25" customHeight="1">
      <c r="A127" s="26" t="s">
        <v>64</v>
      </c>
      <c r="B127" s="12" t="s">
        <v>123</v>
      </c>
      <c r="C127" s="10" t="s">
        <v>13</v>
      </c>
      <c r="D127" s="10" t="s">
        <v>11</v>
      </c>
      <c r="E127" s="25" t="s">
        <v>65</v>
      </c>
      <c r="F127" s="25">
        <v>800</v>
      </c>
      <c r="G127" s="23">
        <f>2400000</f>
        <v>2400000</v>
      </c>
    </row>
    <row r="128" spans="1:7" ht="75" customHeight="1">
      <c r="A128" s="26" t="s">
        <v>105</v>
      </c>
      <c r="B128" s="12" t="s">
        <v>123</v>
      </c>
      <c r="C128" s="10" t="s">
        <v>13</v>
      </c>
      <c r="D128" s="10" t="s">
        <v>11</v>
      </c>
      <c r="E128" s="25" t="s">
        <v>106</v>
      </c>
      <c r="F128" s="25">
        <v>200</v>
      </c>
      <c r="G128" s="23">
        <f>36000</f>
        <v>36000</v>
      </c>
    </row>
    <row r="129" spans="1:7" ht="113.25" customHeight="1">
      <c r="A129" s="26" t="s">
        <v>177</v>
      </c>
      <c r="B129" s="12" t="s">
        <v>123</v>
      </c>
      <c r="C129" s="10" t="s">
        <v>13</v>
      </c>
      <c r="D129" s="10" t="s">
        <v>11</v>
      </c>
      <c r="E129" s="25" t="s">
        <v>178</v>
      </c>
      <c r="F129" s="25">
        <v>200</v>
      </c>
      <c r="G129" s="23">
        <f>179950</f>
        <v>179950</v>
      </c>
    </row>
    <row r="130" spans="1:7" ht="58.5" customHeight="1">
      <c r="A130" s="26" t="s">
        <v>71</v>
      </c>
      <c r="B130" s="12" t="s">
        <v>123</v>
      </c>
      <c r="C130" s="10" t="s">
        <v>13</v>
      </c>
      <c r="D130" s="10" t="s">
        <v>18</v>
      </c>
      <c r="E130" s="25" t="s">
        <v>72</v>
      </c>
      <c r="F130" s="25">
        <v>200</v>
      </c>
      <c r="G130" s="23">
        <f>254873</f>
        <v>254873</v>
      </c>
    </row>
    <row r="131" spans="1:7" ht="58.5" customHeight="1">
      <c r="A131" s="26" t="s">
        <v>139</v>
      </c>
      <c r="B131" s="12" t="s">
        <v>123</v>
      </c>
      <c r="C131" s="10" t="s">
        <v>13</v>
      </c>
      <c r="D131" s="10" t="s">
        <v>18</v>
      </c>
      <c r="E131" s="25" t="s">
        <v>138</v>
      </c>
      <c r="F131" s="25">
        <v>200</v>
      </c>
      <c r="G131" s="23">
        <f>220000-132984+143787+4524.26</f>
        <v>235327.26</v>
      </c>
    </row>
    <row r="132" spans="1:8" s="21" customFormat="1" ht="37.5" customHeight="1">
      <c r="A132" s="36" t="s">
        <v>21</v>
      </c>
      <c r="B132" s="29">
        <v>810</v>
      </c>
      <c r="C132" s="18" t="s">
        <v>7</v>
      </c>
      <c r="D132" s="18" t="s">
        <v>7</v>
      </c>
      <c r="E132" s="18" t="s">
        <v>8</v>
      </c>
      <c r="F132" s="18" t="s">
        <v>9</v>
      </c>
      <c r="G132" s="37">
        <f>SUM(G133:G136)</f>
        <v>2535663.7600000002</v>
      </c>
      <c r="H132" s="33"/>
    </row>
    <row r="133" spans="1:7" ht="114.75" customHeight="1">
      <c r="A133" s="22" t="s">
        <v>29</v>
      </c>
      <c r="B133" s="25">
        <v>810</v>
      </c>
      <c r="C133" s="10" t="s">
        <v>10</v>
      </c>
      <c r="D133" s="10" t="s">
        <v>11</v>
      </c>
      <c r="E133" s="25" t="s">
        <v>73</v>
      </c>
      <c r="F133" s="25">
        <v>100</v>
      </c>
      <c r="G133" s="38">
        <f>762667.02+7626.67+14322</f>
        <v>784615.6900000001</v>
      </c>
    </row>
    <row r="134" spans="1:7" ht="112.5" customHeight="1">
      <c r="A134" s="22" t="s">
        <v>30</v>
      </c>
      <c r="B134" s="25">
        <v>810</v>
      </c>
      <c r="C134" s="10" t="s">
        <v>10</v>
      </c>
      <c r="D134" s="10" t="s">
        <v>18</v>
      </c>
      <c r="E134" s="25" t="s">
        <v>74</v>
      </c>
      <c r="F134" s="25">
        <v>100</v>
      </c>
      <c r="G134" s="38">
        <f>1218333.24+5173.08+11235.75</f>
        <v>1234742.07</v>
      </c>
    </row>
    <row r="135" spans="1:7" ht="75.75" customHeight="1">
      <c r="A135" s="22" t="s">
        <v>31</v>
      </c>
      <c r="B135" s="25">
        <v>810</v>
      </c>
      <c r="C135" s="10" t="s">
        <v>10</v>
      </c>
      <c r="D135" s="10" t="s">
        <v>18</v>
      </c>
      <c r="E135" s="25" t="s">
        <v>74</v>
      </c>
      <c r="F135" s="25">
        <v>200</v>
      </c>
      <c r="G135" s="38">
        <f>484466</f>
        <v>484466</v>
      </c>
    </row>
    <row r="136" spans="1:7" ht="39.75" customHeight="1">
      <c r="A136" s="22" t="s">
        <v>111</v>
      </c>
      <c r="B136" s="25">
        <v>810</v>
      </c>
      <c r="C136" s="10" t="s">
        <v>10</v>
      </c>
      <c r="D136" s="10" t="s">
        <v>15</v>
      </c>
      <c r="E136" s="25" t="s">
        <v>112</v>
      </c>
      <c r="F136" s="25">
        <v>800</v>
      </c>
      <c r="G136" s="23">
        <f>30000+1840</f>
        <v>31840</v>
      </c>
    </row>
    <row r="137" spans="1:8" s="21" customFormat="1" ht="27.75" customHeight="1">
      <c r="A137" s="42" t="s">
        <v>24</v>
      </c>
      <c r="B137" s="43"/>
      <c r="C137" s="43"/>
      <c r="D137" s="43"/>
      <c r="E137" s="43"/>
      <c r="F137" s="44"/>
      <c r="G137" s="19">
        <f>G17+G132+G113+G106+G102</f>
        <v>129197875.44000003</v>
      </c>
      <c r="H137" s="33"/>
    </row>
    <row r="138" spans="1:8" s="21" customFormat="1" ht="27.75" customHeight="1">
      <c r="A138" s="39"/>
      <c r="B138" s="39"/>
      <c r="C138" s="39"/>
      <c r="D138" s="39"/>
      <c r="E138" s="39"/>
      <c r="F138" s="39"/>
      <c r="G138" s="40"/>
      <c r="H138" s="33"/>
    </row>
    <row r="139" spans="1:8" s="21" customFormat="1" ht="27.75" customHeight="1">
      <c r="A139" s="39"/>
      <c r="B139" s="39"/>
      <c r="C139" s="39"/>
      <c r="D139" s="39"/>
      <c r="E139" s="39"/>
      <c r="F139" s="39"/>
      <c r="G139" s="40"/>
      <c r="H139" s="33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  <row r="201" spans="2:6" ht="18.75">
      <c r="B201" s="2"/>
      <c r="C201" s="2"/>
      <c r="D201" s="2"/>
      <c r="E201" s="2"/>
      <c r="F201" s="2"/>
    </row>
    <row r="202" spans="2:6" ht="18.75">
      <c r="B202" s="2"/>
      <c r="C202" s="2"/>
      <c r="D202" s="2"/>
      <c r="E202" s="2"/>
      <c r="F202" s="2"/>
    </row>
    <row r="203" spans="2:6" ht="18.75">
      <c r="B203" s="2"/>
      <c r="C203" s="2"/>
      <c r="D203" s="2"/>
      <c r="E203" s="2"/>
      <c r="F203" s="2"/>
    </row>
    <row r="204" spans="2:6" ht="18.75">
      <c r="B204" s="2"/>
      <c r="C204" s="2"/>
      <c r="D204" s="2"/>
      <c r="E204" s="2"/>
      <c r="F204" s="2"/>
    </row>
    <row r="205" spans="2:6" ht="18.75">
      <c r="B205" s="2"/>
      <c r="C205" s="2"/>
      <c r="D205" s="2"/>
      <c r="E205" s="2"/>
      <c r="F205" s="2"/>
    </row>
    <row r="206" spans="2:6" ht="18.75">
      <c r="B206" s="2"/>
      <c r="C206" s="2"/>
      <c r="D206" s="2"/>
      <c r="E206" s="2"/>
      <c r="F206" s="2"/>
    </row>
    <row r="207" spans="2:6" ht="18.75">
      <c r="B207" s="2"/>
      <c r="C207" s="2"/>
      <c r="D207" s="2"/>
      <c r="E207" s="2"/>
      <c r="F207" s="2"/>
    </row>
    <row r="208" spans="2:6" ht="18.75">
      <c r="B208" s="2"/>
      <c r="C208" s="2"/>
      <c r="D208" s="2"/>
      <c r="E208" s="2"/>
      <c r="F208" s="2"/>
    </row>
    <row r="209" spans="2:6" ht="18.75">
      <c r="B209" s="2"/>
      <c r="C209" s="2"/>
      <c r="D209" s="2"/>
      <c r="E209" s="2"/>
      <c r="F209" s="2"/>
    </row>
    <row r="210" spans="2:6" ht="18.75">
      <c r="B210" s="2"/>
      <c r="C210" s="2"/>
      <c r="D210" s="2"/>
      <c r="E210" s="2"/>
      <c r="F210" s="2"/>
    </row>
    <row r="211" spans="2:6" ht="18.75">
      <c r="B211" s="2"/>
      <c r="C211" s="2"/>
      <c r="D211" s="2"/>
      <c r="E211" s="2"/>
      <c r="F211" s="2"/>
    </row>
    <row r="212" spans="2:6" ht="18.75">
      <c r="B212" s="2"/>
      <c r="C212" s="2"/>
      <c r="D212" s="2"/>
      <c r="E212" s="2"/>
      <c r="F212" s="2"/>
    </row>
    <row r="213" spans="2:6" ht="18.75">
      <c r="B213" s="2"/>
      <c r="C213" s="2"/>
      <c r="D213" s="2"/>
      <c r="E213" s="2"/>
      <c r="F213" s="2"/>
    </row>
    <row r="214" spans="2:6" ht="18.75">
      <c r="B214" s="2"/>
      <c r="C214" s="2"/>
      <c r="D214" s="2"/>
      <c r="E214" s="2"/>
      <c r="F214" s="2"/>
    </row>
    <row r="215" spans="2:6" ht="18.75">
      <c r="B215" s="2"/>
      <c r="C215" s="2"/>
      <c r="D215" s="2"/>
      <c r="E215" s="2"/>
      <c r="F215" s="2"/>
    </row>
    <row r="216" spans="2:6" ht="18.75">
      <c r="B216" s="2"/>
      <c r="C216" s="2"/>
      <c r="D216" s="2"/>
      <c r="E216" s="2"/>
      <c r="F216" s="2"/>
    </row>
    <row r="217" spans="2:6" ht="18.75">
      <c r="B217" s="2"/>
      <c r="C217" s="2"/>
      <c r="D217" s="2"/>
      <c r="E217" s="2"/>
      <c r="F217" s="2"/>
    </row>
    <row r="218" spans="2:6" ht="18.75">
      <c r="B218" s="2"/>
      <c r="C218" s="2"/>
      <c r="D218" s="2"/>
      <c r="E218" s="2"/>
      <c r="F218" s="2"/>
    </row>
    <row r="219" spans="2:6" ht="18.75">
      <c r="B219" s="2"/>
      <c r="C219" s="2"/>
      <c r="D219" s="2"/>
      <c r="E219" s="2"/>
      <c r="F219" s="2"/>
    </row>
    <row r="220" spans="2:6" ht="18.75">
      <c r="B220" s="2"/>
      <c r="C220" s="2"/>
      <c r="D220" s="2"/>
      <c r="E220" s="2"/>
      <c r="F220" s="2"/>
    </row>
    <row r="221" spans="2:6" ht="18.75">
      <c r="B221" s="2"/>
      <c r="C221" s="2"/>
      <c r="D221" s="2"/>
      <c r="E221" s="2"/>
      <c r="F221" s="2"/>
    </row>
    <row r="222" spans="2:6" ht="18.75">
      <c r="B222" s="2"/>
      <c r="C222" s="2"/>
      <c r="D222" s="2"/>
      <c r="E222" s="2"/>
      <c r="F222" s="2"/>
    </row>
    <row r="223" spans="2:6" ht="18.75">
      <c r="B223" s="2"/>
      <c r="C223" s="2"/>
      <c r="D223" s="2"/>
      <c r="E223" s="2"/>
      <c r="F223" s="2"/>
    </row>
  </sheetData>
  <sheetProtection/>
  <mergeCells count="13">
    <mergeCell ref="A1:G1"/>
    <mergeCell ref="A2:G2"/>
    <mergeCell ref="A3:G3"/>
    <mergeCell ref="A4:G4"/>
    <mergeCell ref="A5:G5"/>
    <mergeCell ref="A6:G6"/>
    <mergeCell ref="A8:G8"/>
    <mergeCell ref="A10:G10"/>
    <mergeCell ref="A7:G7"/>
    <mergeCell ref="A9:G9"/>
    <mergeCell ref="A137:F137"/>
    <mergeCell ref="A12:G12"/>
    <mergeCell ref="A13:G13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2021-12-24T06:33:11Z</dcterms:modified>
  <cp:category/>
  <cp:version/>
  <cp:contentType/>
  <cp:contentStatus/>
</cp:coreProperties>
</file>