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1 Доходы по кодам классиф" sheetId="2" r:id="rId2"/>
  </sheets>
  <definedNames>
    <definedName name="_xlnm.Print_Titles" localSheetId="1">'Прил1 Доходы по кодам классиф'!$12:$12</definedName>
  </definedNames>
  <calcPr fullCalcOnLoad="1"/>
</workbook>
</file>

<file path=xl/sharedStrings.xml><?xml version="1.0" encoding="utf-8"?>
<sst xmlns="http://schemas.openxmlformats.org/spreadsheetml/2006/main" count="202" uniqueCount="182">
  <si>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</si>
  <si>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</si>
  <si>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</si>
  <si>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</si>
  <si>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</si>
  <si>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</si>
  <si>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</si>
  <si>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</si>
  <si>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</si>
  <si>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</si>
  <si>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</si>
  <si>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</si>
  <si>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</si>
  <si>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</si>
  <si>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</si>
  <si>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</si>
  <si>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</si>
  <si>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</si>
  <si>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</si>
  <si>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</si>
  <si>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</si>
  <si>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</si>
  <si>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</si>
  <si>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</si>
  <si>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</si>
  <si>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100 1 03 02230 01 0000 110</t>
  </si>
  <si>
    <t>100 1 03 02240 01 0000 110</t>
  </si>
  <si>
    <t>100 1 03 02250 01 0000 110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</si>
  <si>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</si>
  <si>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</si>
  <si>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</si>
  <si>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</si>
  <si>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</si>
  <si>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</si>
  <si>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</si>
  <si>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</si>
  <si>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</si>
  <si>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</si>
  <si>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</si>
  <si>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</si>
  <si>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</si>
  <si>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</si>
  <si>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</si>
  <si>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</si>
  <si>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000 1 01 02000 01 0000 110</t>
  </si>
  <si>
    <t>182 1 01 02010 01 0000 110</t>
  </si>
  <si>
    <t>000 1 03 02260 01 0000 110</t>
  </si>
  <si>
    <t>100 1 03 02260 01 0000 110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</si>
  <si>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</si>
  <si>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</si>
  <si>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</si>
  <si>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</si>
  <si>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</si>
  <si>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</si>
  <si>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</si>
  <si>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</si>
  <si>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</si>
  <si>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</si>
  <si>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</si>
  <si>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</si>
  <si>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</si>
  <si>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</si>
  <si>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</si>
  <si>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</si>
  <si>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</si>
  <si>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</si>
  <si>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</si>
  <si>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</si>
  <si>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</si>
  <si>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</si>
  <si>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</si>
  <si>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</si>
  <si>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</si>
  <si>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</si>
  <si>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</si>
  <si>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</si>
  <si>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</si>
  <si>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</si>
  <si>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</si>
  <si>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</si>
  <si>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</si>
  <si>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</si>
  <si>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</si>
  <si>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</si>
  <si>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</si>
  <si>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</si>
  <si>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</si>
  <si>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</si>
  <si>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</si>
  <si>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</si>
  <si>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037 2 02 15001 13 0000 151</t>
  </si>
  <si>
    <t>000 2 02 15001 13 0000 151</t>
  </si>
  <si>
    <t>000 2 02 10000 00 0000 151</t>
  </si>
  <si>
    <t>000 2 02 15001 00 0000 151</t>
  </si>
  <si>
    <t>037 1 11 05025 13 0000 120</t>
  </si>
  <si>
    <t>037 1 11 05035 13 0000 120</t>
  </si>
  <si>
    <t>041 1 11 05013 13 0000 120</t>
  </si>
  <si>
    <t>041 1 14 06013 13 0000 430</t>
  </si>
  <si>
    <t>000 2 02 20000 00 0000 151</t>
  </si>
  <si>
    <t>000 2 02 29999 00 0000 151</t>
  </si>
  <si>
    <t>000 2 02 29999 13 0000 151</t>
  </si>
  <si>
    <t>035 2 02 29999 13 0000 151</t>
  </si>
  <si>
    <t>035 1 11 05025 13 0000 120</t>
  </si>
  <si>
    <t>035 1 11 05035 13 0000 120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</si>
  <si>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</si>
  <si>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</si>
  <si>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</si>
  <si>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</si>
  <si>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037 1 14 02053 13 0000 410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</si>
  <si>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</si>
  <si>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</si>
  <si>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</si>
  <si>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</si>
  <si>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Прочие доходы от компенсации затрат бюджетов городских поселений</t>
  </si>
  <si>
    <t>000 1 13 02995 13 0000 130</t>
  </si>
  <si>
    <t>037 1 13 02995 13 0000 130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</si>
  <si>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</si>
  <si>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</si>
  <si>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000 2 02 15002 00 0000 151</t>
  </si>
  <si>
    <t>000 2 02 15002 13 0000 151</t>
  </si>
  <si>
    <t>037 2 02 15002 13 0000 151</t>
  </si>
  <si>
    <t>000 2 02 20216 00 0000 151</t>
  </si>
  <si>
    <t>000 2 02 20216 13 0000 151</t>
  </si>
  <si>
    <t>035 2 02 20216 13 0000 151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</si>
  <si>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</si>
  <si>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</si>
  <si>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</si>
  <si>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Дотации бюджетам на поддержку мер по обеспечению сбалансированности бюджетов</t>
  </si>
  <si>
    <t xml:space="preserve">Дотации бюджетам городских поселений на поддержку мер по обеспечению сбалансированности бюджетов </t>
  </si>
  <si>
    <t>Дотации бюджетам городских поселений на поддержку мер по обеспечению сбалансированности бюджетов</t>
  </si>
  <si>
    <t xml:space="preserve">Субсидии бюджетам бюджетной системы Российской Федерации (межбюджетные субсидии) 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</si>
  <si>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</si>
  <si>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</si>
  <si>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</si>
  <si>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 xml:space="preserve">Итого: </t>
  </si>
  <si>
    <t>000 1 13 02990 00 0000 130</t>
  </si>
  <si>
    <t>Прочие доходы от компенсации затрат государства</t>
  </si>
  <si>
    <t>000 2 02 25527 00 0000 151</t>
  </si>
  <si>
    <t>000 2 02 25527 13 0000 151</t>
  </si>
  <si>
    <t>035 2 02 25527 13 0000 151</t>
  </si>
  <si>
    <t>000 2 02 25555 00 0000 151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</si>
  <si>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</si>
  <si>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</si>
  <si>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</si>
  <si>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035 2 02 25555 13 0000 151</t>
  </si>
  <si>
    <t>000 2 02 25558 00 0000 151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</si>
  <si>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</si>
  <si>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городских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жителей</t>
  </si>
  <si>
    <t>035 2 02 25558 13 0000 151</t>
  </si>
  <si>
    <t>000 2 02 40000 00 0000 151</t>
  </si>
  <si>
    <t>Иные межбюджетные трансферты</t>
  </si>
  <si>
    <t>000 2 02 45390 00 0000 151</t>
  </si>
  <si>
    <t>Межбюджетные трансферты, передаваемые бюджетам на финансовое обеспечение дорожной деятельности</t>
  </si>
  <si>
    <t>000 2 02 45390 13 0000 151</t>
  </si>
  <si>
    <t>Межбюджетные трансферты, передаваемые бюджетам городских поселений на финансовое обеспечение дорожной деятельности</t>
  </si>
  <si>
    <t xml:space="preserve"> 035 2 02 45390 13 0000 151</t>
  </si>
  <si>
    <t>000 2 02 25558 13 0000 151</t>
  </si>
  <si>
    <t xml:space="preserve"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</si>
  <si>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</si>
  <si>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r>
      <t>Прочие субсидии бюджетам городских поселений</t>
    </r>
    <r>
      <rPr>
        <i/>
        <sz val="11"/>
        <color indexed="56"/>
        <rFont val="Times New Roman"/>
        <family val="1"/>
      </rPr>
      <t xml:space="preserve"> </t>
    </r>
  </si>
  <si>
    <t xml:space="preserve">Прочие субсидии бюджетам городских поселений </t>
  </si>
  <si>
    <t>Прочие субсидии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</si>
  <si>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</si>
  <si>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</si>
  <si>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Прочие поступления от денежных взысканий (штрафов) и иных сумм в возмещение ущерба</t>
  </si>
  <si>
    <t>000 1 16 90000 00 0000 140</t>
  </si>
  <si>
    <t>000 1 16 00000 00 0000 000</t>
  </si>
  <si>
    <t>ШТРАФЫ, САНКЦИИ, ВОЗМЕЩЕНИЕ УЩЕРБА</t>
  </si>
  <si>
    <t>035 1 16 90050 13 0000 140</t>
  </si>
  <si>
    <t>Приложение № 1</t>
  </si>
  <si>
    <t>к решению Совета Южского</t>
  </si>
  <si>
    <t>городского поселения</t>
  </si>
  <si>
    <t>Южского муниципального района</t>
  </si>
  <si>
    <t>от____________________№______</t>
  </si>
  <si>
    <t>Доходы бюджета Южского городского поселения по кодам</t>
  </si>
  <si>
    <t>классификации доходов бюджетов за 2017 год</t>
  </si>
  <si>
    <t>Код классификации доходов бюджетов Российской Федерации</t>
  </si>
  <si>
    <t>Наименование доходов</t>
  </si>
  <si>
    <t>Утвержденные бюджетные назначения (руб.)</t>
  </si>
  <si>
    <t>Процент исполнения (%)</t>
  </si>
  <si>
    <t>Исполнено за 2017 год                (руб.)</t>
  </si>
  <si>
    <t>"Об утверждении отчёта об
исполнении бюджета Южского
городского поселения за 2017 год"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</si>
</sst>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i/>
      <sz val="11"/>
      <color indexed="56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2" fontId="7" fillId="0" borderId="10" xfId="0" applyNumberFormat="1" applyFont="1" applyFill="1" applyBorder="1" applyAlignment="1">
      <alignment horizontal="justify" vertical="top"/>
    </xf>
    <xf numFmtId="2" fontId="1" fillId="0" borderId="10" xfId="0" applyNumberFormat="1" applyFont="1" applyFill="1" applyBorder="1" applyAlignment="1">
      <alignment horizontal="justify" vertical="top" wrapText="1"/>
    </xf>
    <xf numFmtId="2" fontId="1" fillId="0" borderId="0" xfId="0" applyNumberFormat="1" applyFont="1" applyFill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shrinkToFit="1"/>
    </xf>
    <xf numFmtId="4" fontId="2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shrinkToFit="1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 shrinkToFit="1"/>
    </xf>
    <xf numFmtId="4" fontId="1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0" xfId="0" applyFont="1" applyFill="1" applyAlignment="1">
      <alignment vertical="top"/>
    </xf>
    <xf numFmtId="49" fontId="1" fillId="0" borderId="12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3" xfId="0" applyNumberFormat="1" applyFont="1" applyFill="1" applyBorder="1" applyAlignment="1">
      <alignment horizontal="right" vertical="top" wrapText="1"/>
    </xf>
    <xf numFmtId="4" fontId="1" fillId="0" borderId="13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justify" vertical="top"/>
    </xf>
    <xf numFmtId="4" fontId="1" fillId="0" borderId="0" xfId="0" applyNumberFormat="1" applyFont="1" applyFill="1" applyAlignment="1">
      <alignment vertical="top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6"/>
  <sheetViews>
    <sheetView tabSelected="1" zoomScalePageLayoutView="0" workbookViewId="0" topLeftCell="A94">
      <selection activeCell="B104" sqref="B104"/>
    </sheetView>
  </sheetViews>
  <sheetFormatPr defaultColWidth="9.00390625" defaultRowHeight="12.75"/>
  <cols>
    <col min="1" max="1" width="35.125" style="10" customWidth="1"/>
    <col min="2" max="2" width="48.375" style="18" customWidth="1"/>
    <col min="3" max="3" width="19.375" style="18" customWidth="1"/>
    <col min="4" max="4" width="19.125" style="20" customWidth="1"/>
    <col min="5" max="5" width="17.25390625" style="18" customWidth="1"/>
    <col min="6" max="16384" width="9.125" style="18" customWidth="1"/>
  </cols>
  <sheetData>
    <row r="1" spans="1:5" ht="18.75">
      <c r="A1" s="51" t="s">
        <v>169</v>
      </c>
      <c r="B1" s="51"/>
      <c r="C1" s="51"/>
      <c r="D1" s="51"/>
      <c r="E1" s="51"/>
    </row>
    <row r="2" spans="1:5" ht="18" customHeight="1">
      <c r="A2" s="51" t="s">
        <v>170</v>
      </c>
      <c r="B2" s="51"/>
      <c r="C2" s="51"/>
      <c r="D2" s="51"/>
      <c r="E2" s="51"/>
    </row>
    <row r="3" spans="1:5" ht="18.75">
      <c r="A3" s="51" t="s">
        <v>171</v>
      </c>
      <c r="B3" s="51"/>
      <c r="C3" s="51"/>
      <c r="D3" s="51"/>
      <c r="E3" s="51"/>
    </row>
    <row r="4" spans="1:5" ht="19.5" customHeight="1">
      <c r="A4" s="51" t="s">
        <v>172</v>
      </c>
      <c r="B4" s="51"/>
      <c r="C4" s="51"/>
      <c r="D4" s="51"/>
      <c r="E4" s="51"/>
    </row>
    <row r="5" spans="1:5" ht="56.25" customHeight="1">
      <c r="A5" s="51" t="s">
        <v>181</v>
      </c>
      <c r="B5" s="51"/>
      <c r="C5" s="51"/>
      <c r="D5" s="51"/>
      <c r="E5" s="51"/>
    </row>
    <row r="6" spans="1:5" ht="42.75" customHeight="1">
      <c r="A6" s="51" t="s">
        <v>173</v>
      </c>
      <c r="B6" s="51"/>
      <c r="C6" s="51"/>
      <c r="D6" s="51"/>
      <c r="E6" s="51"/>
    </row>
    <row r="7" spans="1:5" s="30" customFormat="1" ht="18.75" customHeight="1">
      <c r="A7" s="50" t="s">
        <v>174</v>
      </c>
      <c r="B7" s="50"/>
      <c r="C7" s="50"/>
      <c r="D7" s="50"/>
      <c r="E7" s="50"/>
    </row>
    <row r="8" spans="1:5" s="30" customFormat="1" ht="18.75" customHeight="1">
      <c r="A8" s="50" t="s">
        <v>175</v>
      </c>
      <c r="B8" s="50"/>
      <c r="C8" s="50"/>
      <c r="D8" s="50"/>
      <c r="E8" s="50"/>
    </row>
    <row r="9" spans="1:5" s="40" customFormat="1" ht="18.75">
      <c r="A9" s="2"/>
      <c r="B9" s="2"/>
      <c r="C9" s="18"/>
      <c r="D9" s="20"/>
      <c r="E9" s="19"/>
    </row>
    <row r="10" spans="1:5" ht="77.25" customHeight="1">
      <c r="A10" s="21" t="s">
        <v>176</v>
      </c>
      <c r="B10" s="21" t="s">
        <v>177</v>
      </c>
      <c r="C10" s="21" t="s">
        <v>178</v>
      </c>
      <c r="D10" s="21" t="s">
        <v>180</v>
      </c>
      <c r="E10" s="21" t="s">
        <v>179</v>
      </c>
    </row>
    <row r="11" spans="1:5" ht="18.75">
      <c r="A11" s="8">
        <v>1</v>
      </c>
      <c r="B11" s="8">
        <v>2</v>
      </c>
      <c r="C11" s="22">
        <v>3</v>
      </c>
      <c r="D11" s="6">
        <v>4</v>
      </c>
      <c r="E11" s="6">
        <v>5</v>
      </c>
    </row>
    <row r="12" spans="1:5" s="30" customFormat="1" ht="37.5">
      <c r="A12" s="3" t="s">
        <v>9</v>
      </c>
      <c r="B12" s="4" t="s">
        <v>24</v>
      </c>
      <c r="C12" s="23">
        <f>C13+C21+C31+C42+C55+C60+C69</f>
        <v>39454342.79</v>
      </c>
      <c r="D12" s="23">
        <f>D13+D21+D31+D42+D55+D60+D69</f>
        <v>40378977.07</v>
      </c>
      <c r="E12" s="23">
        <f>D12/C12*100</f>
        <v>102.34355514403437</v>
      </c>
    </row>
    <row r="13" spans="1:5" s="30" customFormat="1" ht="18.75">
      <c r="A13" s="3" t="s">
        <v>63</v>
      </c>
      <c r="B13" s="5" t="s">
        <v>71</v>
      </c>
      <c r="C13" s="23">
        <f>C14</f>
        <v>29994408.54</v>
      </c>
      <c r="D13" s="23">
        <f>D14</f>
        <v>30745871.310000002</v>
      </c>
      <c r="E13" s="23">
        <f aca="true" t="shared" si="0" ref="E13:E76">D13/C13*100</f>
        <v>102.50534285081123</v>
      </c>
    </row>
    <row r="14" spans="1:5" ht="18.75">
      <c r="A14" s="6" t="s">
        <v>44</v>
      </c>
      <c r="B14" s="7" t="s">
        <v>72</v>
      </c>
      <c r="C14" s="24">
        <f>C15+C17+C19</f>
        <v>29994408.54</v>
      </c>
      <c r="D14" s="24">
        <f>D15+D17+D19</f>
        <v>30745871.310000002</v>
      </c>
      <c r="E14" s="24">
        <f t="shared" si="0"/>
        <v>102.50534285081123</v>
      </c>
    </row>
    <row r="15" spans="1:5" ht="150">
      <c r="A15" s="6" t="s">
        <v>19</v>
      </c>
      <c r="B15" s="7" t="s">
        <v>73</v>
      </c>
      <c r="C15" s="25">
        <f>C16</f>
        <v>29769108.54</v>
      </c>
      <c r="D15" s="25">
        <f>D16</f>
        <v>30526122.13</v>
      </c>
      <c r="E15" s="24">
        <f t="shared" si="0"/>
        <v>102.54295014908767</v>
      </c>
    </row>
    <row r="16" spans="1:5" ht="150">
      <c r="A16" s="6" t="s">
        <v>45</v>
      </c>
      <c r="B16" s="7" t="s">
        <v>73</v>
      </c>
      <c r="C16" s="25">
        <f>29748490+200000-155381.46-24000</f>
        <v>29769108.54</v>
      </c>
      <c r="D16" s="26">
        <f>30526122.13</f>
        <v>30526122.13</v>
      </c>
      <c r="E16" s="24">
        <f t="shared" si="0"/>
        <v>102.54295014908767</v>
      </c>
    </row>
    <row r="17" spans="1:5" ht="205.5" customHeight="1">
      <c r="A17" s="6" t="s">
        <v>20</v>
      </c>
      <c r="B17" s="7" t="s">
        <v>28</v>
      </c>
      <c r="C17" s="25">
        <f>C18</f>
        <v>65735</v>
      </c>
      <c r="D17" s="25">
        <f>D18</f>
        <v>59125.26</v>
      </c>
      <c r="E17" s="24">
        <f t="shared" si="0"/>
        <v>89.94486955198904</v>
      </c>
    </row>
    <row r="18" spans="1:5" ht="207" customHeight="1">
      <c r="A18" s="6" t="s">
        <v>10</v>
      </c>
      <c r="B18" s="7" t="s">
        <v>28</v>
      </c>
      <c r="C18" s="27">
        <f>210000-100000-40000-4265</f>
        <v>65735</v>
      </c>
      <c r="D18" s="26">
        <f>59125.26</f>
        <v>59125.26</v>
      </c>
      <c r="E18" s="24">
        <f t="shared" si="0"/>
        <v>89.94486955198904</v>
      </c>
    </row>
    <row r="19" spans="1:5" ht="93.75">
      <c r="A19" s="6" t="s">
        <v>64</v>
      </c>
      <c r="B19" s="7" t="s">
        <v>29</v>
      </c>
      <c r="C19" s="27">
        <f>C20</f>
        <v>159565</v>
      </c>
      <c r="D19" s="27">
        <f>D20</f>
        <v>160623.92</v>
      </c>
      <c r="E19" s="24">
        <f t="shared" si="0"/>
        <v>100.66362924200169</v>
      </c>
    </row>
    <row r="20" spans="1:5" ht="93.75">
      <c r="A20" s="6" t="s">
        <v>65</v>
      </c>
      <c r="B20" s="7" t="s">
        <v>29</v>
      </c>
      <c r="C20" s="28">
        <f>85000+6300+40000+4265+24000</f>
        <v>159565</v>
      </c>
      <c r="D20" s="26">
        <f>160623.92</f>
        <v>160623.92</v>
      </c>
      <c r="E20" s="24">
        <f t="shared" si="0"/>
        <v>100.66362924200169</v>
      </c>
    </row>
    <row r="21" spans="1:5" s="30" customFormat="1" ht="75">
      <c r="A21" s="3" t="s">
        <v>66</v>
      </c>
      <c r="B21" s="5" t="s">
        <v>18</v>
      </c>
      <c r="C21" s="29">
        <f>C22</f>
        <v>1700000</v>
      </c>
      <c r="D21" s="29">
        <f>D22</f>
        <v>1676000.3699999999</v>
      </c>
      <c r="E21" s="23">
        <f t="shared" si="0"/>
        <v>98.58825705882353</v>
      </c>
    </row>
    <row r="22" spans="1:5" ht="56.25">
      <c r="A22" s="6" t="s">
        <v>16</v>
      </c>
      <c r="B22" s="7" t="s">
        <v>30</v>
      </c>
      <c r="C22" s="28">
        <f>C23+C25+C27+C29</f>
        <v>1700000</v>
      </c>
      <c r="D22" s="28">
        <f>D23+D25+D27+D29</f>
        <v>1676000.3699999999</v>
      </c>
      <c r="E22" s="24">
        <f t="shared" si="0"/>
        <v>98.58825705882353</v>
      </c>
    </row>
    <row r="23" spans="1:5" ht="130.5" customHeight="1">
      <c r="A23" s="6" t="s">
        <v>23</v>
      </c>
      <c r="B23" s="7" t="s">
        <v>31</v>
      </c>
      <c r="C23" s="28">
        <f>C24</f>
        <v>685231.76</v>
      </c>
      <c r="D23" s="28">
        <f>D24</f>
        <v>688667.4</v>
      </c>
      <c r="E23" s="24">
        <f t="shared" si="0"/>
        <v>100.50138364865049</v>
      </c>
    </row>
    <row r="24" spans="1:5" ht="130.5" customHeight="1">
      <c r="A24" s="6" t="s">
        <v>25</v>
      </c>
      <c r="B24" s="7" t="s">
        <v>31</v>
      </c>
      <c r="C24" s="28">
        <f>1330992.5-317560.74-150000-160000-29000+10800</f>
        <v>685231.76</v>
      </c>
      <c r="D24" s="26">
        <f>688667.4</f>
        <v>688667.4</v>
      </c>
      <c r="E24" s="24">
        <f t="shared" si="0"/>
        <v>100.50138364865049</v>
      </c>
    </row>
    <row r="25" spans="1:5" s="30" customFormat="1" ht="169.5" customHeight="1">
      <c r="A25" s="6" t="s">
        <v>22</v>
      </c>
      <c r="B25" s="7" t="s">
        <v>32</v>
      </c>
      <c r="C25" s="28">
        <f>C26</f>
        <v>7000</v>
      </c>
      <c r="D25" s="28">
        <f>D26</f>
        <v>6991.13</v>
      </c>
      <c r="E25" s="24">
        <f t="shared" si="0"/>
        <v>99.87328571428571</v>
      </c>
    </row>
    <row r="26" spans="1:5" ht="168" customHeight="1">
      <c r="A26" s="6" t="s">
        <v>26</v>
      </c>
      <c r="B26" s="7" t="s">
        <v>32</v>
      </c>
      <c r="C26" s="28">
        <f>28000-20000-1000</f>
        <v>7000</v>
      </c>
      <c r="D26" s="26">
        <f>6991.13</f>
        <v>6991.13</v>
      </c>
      <c r="E26" s="24">
        <f t="shared" si="0"/>
        <v>99.87328571428571</v>
      </c>
    </row>
    <row r="27" spans="1:5" ht="150">
      <c r="A27" s="6" t="s">
        <v>21</v>
      </c>
      <c r="B27" s="7" t="s">
        <v>33</v>
      </c>
      <c r="C27" s="28">
        <f>C28</f>
        <v>1129562.73</v>
      </c>
      <c r="D27" s="28">
        <f>D28</f>
        <v>1113720.39</v>
      </c>
      <c r="E27" s="24">
        <f t="shared" si="0"/>
        <v>98.59748028336593</v>
      </c>
    </row>
    <row r="28" spans="1:5" ht="150">
      <c r="A28" s="6" t="s">
        <v>27</v>
      </c>
      <c r="B28" s="7" t="s">
        <v>33</v>
      </c>
      <c r="C28" s="28">
        <f>2815407.5-900000-51150-5000-50000-184652.5-425042.27-70000</f>
        <v>1129562.73</v>
      </c>
      <c r="D28" s="26">
        <f>1113720.39</f>
        <v>1113720.39</v>
      </c>
      <c r="E28" s="24">
        <f t="shared" si="0"/>
        <v>98.59748028336593</v>
      </c>
    </row>
    <row r="29" spans="1:5" ht="150">
      <c r="A29" s="6" t="s">
        <v>46</v>
      </c>
      <c r="B29" s="7" t="s">
        <v>34</v>
      </c>
      <c r="C29" s="28">
        <f>C30</f>
        <v>-121794.49</v>
      </c>
      <c r="D29" s="28">
        <f>D30</f>
        <v>-133378.55</v>
      </c>
      <c r="E29" s="24">
        <f t="shared" si="0"/>
        <v>109.51115276232939</v>
      </c>
    </row>
    <row r="30" spans="1:5" ht="150">
      <c r="A30" s="6" t="s">
        <v>47</v>
      </c>
      <c r="B30" s="7" t="s">
        <v>34</v>
      </c>
      <c r="C30" s="28">
        <f>-110994.49+(-10800)</f>
        <v>-121794.49</v>
      </c>
      <c r="D30" s="26">
        <f>-133378.55</f>
        <v>-133378.55</v>
      </c>
      <c r="E30" s="24">
        <f t="shared" si="0"/>
        <v>109.51115276232939</v>
      </c>
    </row>
    <row r="31" spans="1:5" s="30" customFormat="1" ht="18.75">
      <c r="A31" s="3" t="s">
        <v>48</v>
      </c>
      <c r="B31" s="5" t="s">
        <v>35</v>
      </c>
      <c r="C31" s="23">
        <f>C32+C35</f>
        <v>4313040</v>
      </c>
      <c r="D31" s="23">
        <f>D32+D35</f>
        <v>4115411.96</v>
      </c>
      <c r="E31" s="23">
        <f t="shared" si="0"/>
        <v>95.41789457088272</v>
      </c>
    </row>
    <row r="32" spans="1:5" ht="18.75">
      <c r="A32" s="6" t="s">
        <v>49</v>
      </c>
      <c r="B32" s="7" t="s">
        <v>36</v>
      </c>
      <c r="C32" s="24">
        <f>C33</f>
        <v>1027400</v>
      </c>
      <c r="D32" s="24">
        <f>D33</f>
        <v>1006529.16</v>
      </c>
      <c r="E32" s="24">
        <f t="shared" si="0"/>
        <v>97.96857699046136</v>
      </c>
    </row>
    <row r="33" spans="1:5" ht="93.75">
      <c r="A33" s="6" t="s">
        <v>50</v>
      </c>
      <c r="B33" s="7" t="s">
        <v>37</v>
      </c>
      <c r="C33" s="24">
        <f>C34</f>
        <v>1027400</v>
      </c>
      <c r="D33" s="24">
        <f>D34</f>
        <v>1006529.16</v>
      </c>
      <c r="E33" s="24">
        <f t="shared" si="0"/>
        <v>97.96857699046136</v>
      </c>
    </row>
    <row r="34" spans="1:5" ht="93.75">
      <c r="A34" s="6" t="s">
        <v>51</v>
      </c>
      <c r="B34" s="7" t="s">
        <v>37</v>
      </c>
      <c r="C34" s="28">
        <f>1167400-140000</f>
        <v>1027400</v>
      </c>
      <c r="D34" s="26">
        <f>1006529.16</f>
        <v>1006529.16</v>
      </c>
      <c r="E34" s="24">
        <f t="shared" si="0"/>
        <v>97.96857699046136</v>
      </c>
    </row>
    <row r="35" spans="1:5" ht="18.75">
      <c r="A35" s="6" t="s">
        <v>52</v>
      </c>
      <c r="B35" s="7" t="s">
        <v>38</v>
      </c>
      <c r="C35" s="24">
        <f>C36+C39</f>
        <v>3285640</v>
      </c>
      <c r="D35" s="24">
        <f>D36+D39</f>
        <v>3108882.8</v>
      </c>
      <c r="E35" s="24">
        <f t="shared" si="0"/>
        <v>94.62031141573635</v>
      </c>
    </row>
    <row r="36" spans="1:5" ht="18.75">
      <c r="A36" s="6" t="s">
        <v>53</v>
      </c>
      <c r="B36" s="7" t="s">
        <v>39</v>
      </c>
      <c r="C36" s="24">
        <f>C37</f>
        <v>1123700</v>
      </c>
      <c r="D36" s="24">
        <f>D37</f>
        <v>1153397.52</v>
      </c>
      <c r="E36" s="24">
        <f t="shared" si="0"/>
        <v>102.64283349648483</v>
      </c>
    </row>
    <row r="37" spans="1:5" ht="75">
      <c r="A37" s="6" t="s">
        <v>54</v>
      </c>
      <c r="B37" s="7" t="s">
        <v>40</v>
      </c>
      <c r="C37" s="24">
        <f>C38</f>
        <v>1123700</v>
      </c>
      <c r="D37" s="24">
        <f>D38</f>
        <v>1153397.52</v>
      </c>
      <c r="E37" s="24">
        <f t="shared" si="0"/>
        <v>102.64283349648483</v>
      </c>
    </row>
    <row r="38" spans="1:5" ht="75">
      <c r="A38" s="6" t="s">
        <v>55</v>
      </c>
      <c r="B38" s="7" t="s">
        <v>40</v>
      </c>
      <c r="C38" s="24">
        <f>943700+140000+40000</f>
        <v>1123700</v>
      </c>
      <c r="D38" s="26">
        <f>1153397.52</f>
        <v>1153397.52</v>
      </c>
      <c r="E38" s="24">
        <f t="shared" si="0"/>
        <v>102.64283349648483</v>
      </c>
    </row>
    <row r="39" spans="1:5" ht="18.75">
      <c r="A39" s="8" t="s">
        <v>61</v>
      </c>
      <c r="B39" s="7" t="s">
        <v>74</v>
      </c>
      <c r="C39" s="25">
        <f>C40</f>
        <v>2161940</v>
      </c>
      <c r="D39" s="25">
        <f>D40</f>
        <v>1955485.28</v>
      </c>
      <c r="E39" s="24">
        <f t="shared" si="0"/>
        <v>90.45048798764073</v>
      </c>
    </row>
    <row r="40" spans="1:5" ht="75">
      <c r="A40" s="6" t="s">
        <v>56</v>
      </c>
      <c r="B40" s="7" t="s">
        <v>41</v>
      </c>
      <c r="C40" s="25">
        <f>C41</f>
        <v>2161940</v>
      </c>
      <c r="D40" s="25">
        <f>D41</f>
        <v>1955485.28</v>
      </c>
      <c r="E40" s="24">
        <f t="shared" si="0"/>
        <v>90.45048798764073</v>
      </c>
    </row>
    <row r="41" spans="1:5" ht="75">
      <c r="A41" s="6" t="s">
        <v>57</v>
      </c>
      <c r="B41" s="7" t="s">
        <v>41</v>
      </c>
      <c r="C41" s="25">
        <f>2201940-40000</f>
        <v>2161940</v>
      </c>
      <c r="D41" s="26">
        <f>1955485.28</f>
        <v>1955485.28</v>
      </c>
      <c r="E41" s="24">
        <f t="shared" si="0"/>
        <v>90.45048798764073</v>
      </c>
    </row>
    <row r="42" spans="1:5" s="30" customFormat="1" ht="93.75">
      <c r="A42" s="3" t="s">
        <v>11</v>
      </c>
      <c r="B42" s="5" t="s">
        <v>75</v>
      </c>
      <c r="C42" s="29">
        <f>C43</f>
        <v>3243056.33</v>
      </c>
      <c r="D42" s="29">
        <f>D43</f>
        <v>3638694.58</v>
      </c>
      <c r="E42" s="23">
        <f t="shared" si="0"/>
        <v>112.19954912099846</v>
      </c>
    </row>
    <row r="43" spans="1:5" ht="169.5" customHeight="1">
      <c r="A43" s="6" t="s">
        <v>12</v>
      </c>
      <c r="B43" s="7" t="s">
        <v>88</v>
      </c>
      <c r="C43" s="28">
        <f>C44+C47+C51</f>
        <v>3243056.33</v>
      </c>
      <c r="D43" s="28">
        <f>D44+D47+D51</f>
        <v>3638694.58</v>
      </c>
      <c r="E43" s="24">
        <f t="shared" si="0"/>
        <v>112.19954912099846</v>
      </c>
    </row>
    <row r="44" spans="1:5" ht="131.25">
      <c r="A44" s="6" t="s">
        <v>14</v>
      </c>
      <c r="B44" s="7" t="s">
        <v>8</v>
      </c>
      <c r="C44" s="28">
        <f>C45</f>
        <v>1318618.48</v>
      </c>
      <c r="D44" s="28">
        <f>D45</f>
        <v>1457592.66</v>
      </c>
      <c r="E44" s="24">
        <f t="shared" si="0"/>
        <v>110.53937754611174</v>
      </c>
    </row>
    <row r="45" spans="1:5" ht="168.75">
      <c r="A45" s="6" t="s">
        <v>59</v>
      </c>
      <c r="B45" s="7" t="s">
        <v>76</v>
      </c>
      <c r="C45" s="24">
        <f>C46</f>
        <v>1318618.48</v>
      </c>
      <c r="D45" s="24">
        <f>D46</f>
        <v>1457592.66</v>
      </c>
      <c r="E45" s="24">
        <f t="shared" si="0"/>
        <v>110.53937754611174</v>
      </c>
    </row>
    <row r="46" spans="1:5" ht="150" customHeight="1">
      <c r="A46" s="6" t="s">
        <v>96</v>
      </c>
      <c r="B46" s="13" t="s">
        <v>77</v>
      </c>
      <c r="C46" s="25">
        <f>700000+24100+120446.63+346000+128071.85</f>
        <v>1318618.48</v>
      </c>
      <c r="D46" s="26">
        <f>1457592.66</f>
        <v>1457592.66</v>
      </c>
      <c r="E46" s="24">
        <f t="shared" si="0"/>
        <v>110.53937754611174</v>
      </c>
    </row>
    <row r="47" spans="1:5" ht="149.25" customHeight="1">
      <c r="A47" s="11" t="s">
        <v>62</v>
      </c>
      <c r="B47" s="7" t="s">
        <v>78</v>
      </c>
      <c r="C47" s="28">
        <f>C48</f>
        <v>178067.78999999998</v>
      </c>
      <c r="D47" s="28">
        <f>D48</f>
        <v>178067.78999999998</v>
      </c>
      <c r="E47" s="24">
        <f t="shared" si="0"/>
        <v>100</v>
      </c>
    </row>
    <row r="48" spans="1:5" ht="150">
      <c r="A48" s="6" t="s">
        <v>58</v>
      </c>
      <c r="B48" s="7" t="s">
        <v>79</v>
      </c>
      <c r="C48" s="28">
        <f>SUM(C49:C50)</f>
        <v>178067.78999999998</v>
      </c>
      <c r="D48" s="28">
        <f>SUM(D49:D50)</f>
        <v>178067.78999999998</v>
      </c>
      <c r="E48" s="24">
        <f t="shared" si="0"/>
        <v>100</v>
      </c>
    </row>
    <row r="49" spans="1:5" ht="150">
      <c r="A49" s="6" t="s">
        <v>102</v>
      </c>
      <c r="B49" s="7" t="s">
        <v>80</v>
      </c>
      <c r="C49" s="28">
        <f>65000+55000+8000+67.79</f>
        <v>128067.79</v>
      </c>
      <c r="D49" s="28">
        <f>128067.79</f>
        <v>128067.79</v>
      </c>
      <c r="E49" s="24">
        <f t="shared" si="0"/>
        <v>100</v>
      </c>
    </row>
    <row r="50" spans="1:5" ht="150">
      <c r="A50" s="6" t="s">
        <v>94</v>
      </c>
      <c r="B50" s="7" t="s">
        <v>80</v>
      </c>
      <c r="C50" s="28">
        <f>90000-65000+25000</f>
        <v>50000</v>
      </c>
      <c r="D50" s="26">
        <f>50000</f>
        <v>50000</v>
      </c>
      <c r="E50" s="24">
        <f t="shared" si="0"/>
        <v>100</v>
      </c>
    </row>
    <row r="51" spans="1:5" ht="168.75">
      <c r="A51" s="6" t="s">
        <v>15</v>
      </c>
      <c r="B51" s="13" t="s">
        <v>81</v>
      </c>
      <c r="C51" s="28">
        <f>C52</f>
        <v>1746370.06</v>
      </c>
      <c r="D51" s="28">
        <f>D52</f>
        <v>2003034.13</v>
      </c>
      <c r="E51" s="24">
        <f t="shared" si="0"/>
        <v>114.69700356635751</v>
      </c>
    </row>
    <row r="52" spans="1:5" ht="131.25" customHeight="1">
      <c r="A52" s="6" t="s">
        <v>60</v>
      </c>
      <c r="B52" s="7" t="s">
        <v>82</v>
      </c>
      <c r="C52" s="28">
        <f>SUM(C53:C54)</f>
        <v>1746370.06</v>
      </c>
      <c r="D52" s="28">
        <f>SUM(D53:D54)</f>
        <v>2003034.13</v>
      </c>
      <c r="E52" s="24">
        <f t="shared" si="0"/>
        <v>114.69700356635751</v>
      </c>
    </row>
    <row r="53" spans="1:5" ht="132" customHeight="1">
      <c r="A53" s="6" t="s">
        <v>103</v>
      </c>
      <c r="B53" s="7" t="s">
        <v>83</v>
      </c>
      <c r="C53" s="28">
        <f>303000-58056.91+10735.61+177600+738277.63+154000+225756.82</f>
        <v>1551313.1500000001</v>
      </c>
      <c r="D53" s="28">
        <f>1807977.22</f>
        <v>1807977.22</v>
      </c>
      <c r="E53" s="24">
        <f t="shared" si="0"/>
        <v>116.54495547852474</v>
      </c>
    </row>
    <row r="54" spans="1:5" ht="130.5" customHeight="1">
      <c r="A54" s="6" t="s">
        <v>95</v>
      </c>
      <c r="B54" s="7" t="s">
        <v>83</v>
      </c>
      <c r="C54" s="28">
        <f>67000+58056.91+70000</f>
        <v>195056.91</v>
      </c>
      <c r="D54" s="26">
        <f>195056.91</f>
        <v>195056.91</v>
      </c>
      <c r="E54" s="24">
        <f t="shared" si="0"/>
        <v>100</v>
      </c>
    </row>
    <row r="55" spans="1:5" s="30" customFormat="1" ht="49.5">
      <c r="A55" s="3" t="s">
        <v>109</v>
      </c>
      <c r="B55" s="14" t="s">
        <v>110</v>
      </c>
      <c r="C55" s="29">
        <f aca="true" t="shared" si="1" ref="C55:D58">C56</f>
        <v>17390</v>
      </c>
      <c r="D55" s="29">
        <f t="shared" si="1"/>
        <v>17398.71</v>
      </c>
      <c r="E55" s="23">
        <f t="shared" si="0"/>
        <v>100.05008625646923</v>
      </c>
    </row>
    <row r="56" spans="1:5" s="30" customFormat="1" ht="37.5">
      <c r="A56" s="6" t="s">
        <v>111</v>
      </c>
      <c r="B56" s="15" t="s">
        <v>112</v>
      </c>
      <c r="C56" s="28">
        <f>C57</f>
        <v>17390</v>
      </c>
      <c r="D56" s="28">
        <f t="shared" si="1"/>
        <v>17398.71</v>
      </c>
      <c r="E56" s="24">
        <f t="shared" si="0"/>
        <v>100.05008625646923</v>
      </c>
    </row>
    <row r="57" spans="1:5" ht="37.5">
      <c r="A57" s="6" t="s">
        <v>135</v>
      </c>
      <c r="B57" s="15" t="s">
        <v>136</v>
      </c>
      <c r="C57" s="28">
        <f>C58</f>
        <v>17390</v>
      </c>
      <c r="D57" s="28">
        <f>D58</f>
        <v>17398.71</v>
      </c>
      <c r="E57" s="24">
        <f t="shared" si="0"/>
        <v>100.05008625646923</v>
      </c>
    </row>
    <row r="58" spans="1:5" ht="37.5">
      <c r="A58" s="6" t="s">
        <v>114</v>
      </c>
      <c r="B58" s="15" t="s">
        <v>113</v>
      </c>
      <c r="C58" s="28">
        <f t="shared" si="1"/>
        <v>17390</v>
      </c>
      <c r="D58" s="28">
        <f t="shared" si="1"/>
        <v>17398.71</v>
      </c>
      <c r="E58" s="24">
        <f t="shared" si="0"/>
        <v>100.05008625646923</v>
      </c>
    </row>
    <row r="59" spans="1:5" ht="37.5">
      <c r="A59" s="6" t="s">
        <v>115</v>
      </c>
      <c r="B59" s="15" t="s">
        <v>113</v>
      </c>
      <c r="C59" s="28">
        <f>5000+12390</f>
        <v>17390</v>
      </c>
      <c r="D59" s="26">
        <f>17398.71</f>
        <v>17398.71</v>
      </c>
      <c r="E59" s="24">
        <f t="shared" si="0"/>
        <v>100.05008625646923</v>
      </c>
    </row>
    <row r="60" spans="1:5" s="30" customFormat="1" ht="56.25">
      <c r="A60" s="3" t="s">
        <v>67</v>
      </c>
      <c r="B60" s="4" t="s">
        <v>84</v>
      </c>
      <c r="C60" s="29">
        <f>C65+C61</f>
        <v>156150</v>
      </c>
      <c r="D60" s="29">
        <f>D65+D61</f>
        <v>155259.68</v>
      </c>
      <c r="E60" s="23">
        <f t="shared" si="0"/>
        <v>99.42983029138648</v>
      </c>
    </row>
    <row r="61" spans="1:5" ht="149.25" customHeight="1">
      <c r="A61" s="6" t="s">
        <v>104</v>
      </c>
      <c r="B61" s="15" t="s">
        <v>105</v>
      </c>
      <c r="C61" s="28">
        <f>C62</f>
        <v>46150</v>
      </c>
      <c r="D61" s="28">
        <f>D62</f>
        <v>46150</v>
      </c>
      <c r="E61" s="24">
        <f t="shared" si="0"/>
        <v>100</v>
      </c>
    </row>
    <row r="62" spans="1:5" ht="171" customHeight="1">
      <c r="A62" s="31" t="s">
        <v>117</v>
      </c>
      <c r="B62" s="16" t="s">
        <v>116</v>
      </c>
      <c r="C62" s="28">
        <f>C63</f>
        <v>46150</v>
      </c>
      <c r="D62" s="28">
        <f>D63</f>
        <v>46150</v>
      </c>
      <c r="E62" s="24">
        <f t="shared" si="0"/>
        <v>100</v>
      </c>
    </row>
    <row r="63" spans="1:5" ht="187.5">
      <c r="A63" s="6" t="s">
        <v>106</v>
      </c>
      <c r="B63" s="7" t="s">
        <v>107</v>
      </c>
      <c r="C63" s="28">
        <f>SUM(C64:C64)</f>
        <v>46150</v>
      </c>
      <c r="D63" s="28">
        <f>SUM(D64:D64)</f>
        <v>46150</v>
      </c>
      <c r="E63" s="24">
        <f t="shared" si="0"/>
        <v>100</v>
      </c>
    </row>
    <row r="64" spans="1:5" ht="187.5">
      <c r="A64" s="6" t="s">
        <v>108</v>
      </c>
      <c r="B64" s="7" t="s">
        <v>107</v>
      </c>
      <c r="C64" s="28">
        <f>46150</f>
        <v>46150</v>
      </c>
      <c r="D64" s="28">
        <f>46150</f>
        <v>46150</v>
      </c>
      <c r="E64" s="24">
        <f t="shared" si="0"/>
        <v>100</v>
      </c>
    </row>
    <row r="65" spans="1:5" ht="75">
      <c r="A65" s="6" t="s">
        <v>68</v>
      </c>
      <c r="B65" s="7" t="s">
        <v>85</v>
      </c>
      <c r="C65" s="28">
        <f aca="true" t="shared" si="2" ref="C65:D67">C66</f>
        <v>110000</v>
      </c>
      <c r="D65" s="28">
        <f t="shared" si="2"/>
        <v>109109.68</v>
      </c>
      <c r="E65" s="24">
        <f t="shared" si="0"/>
        <v>99.19061818181818</v>
      </c>
    </row>
    <row r="66" spans="1:5" s="30" customFormat="1" ht="75">
      <c r="A66" s="6" t="s">
        <v>69</v>
      </c>
      <c r="B66" s="12" t="s">
        <v>86</v>
      </c>
      <c r="C66" s="28">
        <f t="shared" si="2"/>
        <v>110000</v>
      </c>
      <c r="D66" s="28">
        <f t="shared" si="2"/>
        <v>109109.68</v>
      </c>
      <c r="E66" s="24">
        <f t="shared" si="0"/>
        <v>99.19061818181818</v>
      </c>
    </row>
    <row r="67" spans="1:5" ht="93.75">
      <c r="A67" s="6" t="s">
        <v>70</v>
      </c>
      <c r="B67" s="7" t="s">
        <v>89</v>
      </c>
      <c r="C67" s="28">
        <f t="shared" si="2"/>
        <v>110000</v>
      </c>
      <c r="D67" s="28">
        <f t="shared" si="2"/>
        <v>109109.68</v>
      </c>
      <c r="E67" s="24">
        <f t="shared" si="0"/>
        <v>99.19061818181818</v>
      </c>
    </row>
    <row r="68" spans="1:5" ht="93.75">
      <c r="A68" s="45" t="s">
        <v>97</v>
      </c>
      <c r="B68" s="13" t="s">
        <v>87</v>
      </c>
      <c r="C68" s="28">
        <f>110000+50000-40000-10000</f>
        <v>110000</v>
      </c>
      <c r="D68" s="26">
        <f>109109.68</f>
        <v>109109.68</v>
      </c>
      <c r="E68" s="24">
        <f t="shared" si="0"/>
        <v>99.19061818181818</v>
      </c>
    </row>
    <row r="69" spans="1:5" s="30" customFormat="1" ht="37.5">
      <c r="A69" s="3" t="s">
        <v>166</v>
      </c>
      <c r="B69" s="46" t="s">
        <v>167</v>
      </c>
      <c r="C69" s="29">
        <f aca="true" t="shared" si="3" ref="C69:D71">C70</f>
        <v>30297.92</v>
      </c>
      <c r="D69" s="29">
        <f t="shared" si="3"/>
        <v>30340.46</v>
      </c>
      <c r="E69" s="23">
        <f t="shared" si="0"/>
        <v>100.14040567801355</v>
      </c>
    </row>
    <row r="70" spans="1:5" s="30" customFormat="1" ht="56.25">
      <c r="A70" s="6" t="s">
        <v>165</v>
      </c>
      <c r="B70" s="7" t="s">
        <v>164</v>
      </c>
      <c r="C70" s="28">
        <f t="shared" si="3"/>
        <v>30297.92</v>
      </c>
      <c r="D70" s="28">
        <f t="shared" si="3"/>
        <v>30340.46</v>
      </c>
      <c r="E70" s="24">
        <f t="shared" si="0"/>
        <v>100.14040567801355</v>
      </c>
    </row>
    <row r="71" spans="1:5" ht="75">
      <c r="A71" s="6" t="s">
        <v>163</v>
      </c>
      <c r="B71" s="17" t="s">
        <v>162</v>
      </c>
      <c r="C71" s="28">
        <f t="shared" si="3"/>
        <v>30297.92</v>
      </c>
      <c r="D71" s="28">
        <f t="shared" si="3"/>
        <v>30340.46</v>
      </c>
      <c r="E71" s="24">
        <f t="shared" si="0"/>
        <v>100.14040567801355</v>
      </c>
    </row>
    <row r="72" spans="1:5" ht="75">
      <c r="A72" s="6" t="s">
        <v>168</v>
      </c>
      <c r="B72" s="17" t="s">
        <v>162</v>
      </c>
      <c r="C72" s="28">
        <f>15297.92+15000</f>
        <v>30297.92</v>
      </c>
      <c r="D72" s="26">
        <f>30340.46</f>
        <v>30340.46</v>
      </c>
      <c r="E72" s="24">
        <f t="shared" si="0"/>
        <v>100.14040567801355</v>
      </c>
    </row>
    <row r="73" spans="1:5" s="48" customFormat="1" ht="27" customHeight="1">
      <c r="A73" s="41" t="s">
        <v>13</v>
      </c>
      <c r="B73" s="42" t="s">
        <v>124</v>
      </c>
      <c r="C73" s="43">
        <f>C74</f>
        <v>38277040.97</v>
      </c>
      <c r="D73" s="43">
        <f>D74</f>
        <v>38277040.97</v>
      </c>
      <c r="E73" s="47">
        <f t="shared" si="0"/>
        <v>100</v>
      </c>
    </row>
    <row r="74" spans="1:5" s="48" customFormat="1" ht="75" customHeight="1">
      <c r="A74" s="3" t="s">
        <v>17</v>
      </c>
      <c r="B74" s="5" t="s">
        <v>125</v>
      </c>
      <c r="C74" s="32">
        <f>C75+C82+C98</f>
        <v>38277040.97</v>
      </c>
      <c r="D74" s="32">
        <f>D75+D82+D98</f>
        <v>38277040.97</v>
      </c>
      <c r="E74" s="23">
        <f t="shared" si="0"/>
        <v>100</v>
      </c>
    </row>
    <row r="75" spans="1:5" ht="37.5">
      <c r="A75" s="6" t="s">
        <v>92</v>
      </c>
      <c r="B75" s="9" t="s">
        <v>126</v>
      </c>
      <c r="C75" s="26">
        <f>C76+C79</f>
        <v>21617200</v>
      </c>
      <c r="D75" s="26">
        <f>D76+D79</f>
        <v>21617200</v>
      </c>
      <c r="E75" s="24">
        <f t="shared" si="0"/>
        <v>100</v>
      </c>
    </row>
    <row r="76" spans="1:5" ht="37.5">
      <c r="A76" s="6" t="s">
        <v>93</v>
      </c>
      <c r="B76" s="10" t="s">
        <v>42</v>
      </c>
      <c r="C76" s="26">
        <f>C77</f>
        <v>21240000</v>
      </c>
      <c r="D76" s="26">
        <f>D77</f>
        <v>21240000</v>
      </c>
      <c r="E76" s="24">
        <f t="shared" si="0"/>
        <v>100</v>
      </c>
    </row>
    <row r="77" spans="1:5" ht="56.25">
      <c r="A77" s="6" t="s">
        <v>91</v>
      </c>
      <c r="B77" s="7" t="s">
        <v>43</v>
      </c>
      <c r="C77" s="24">
        <f>C78</f>
        <v>21240000</v>
      </c>
      <c r="D77" s="24">
        <f>D78</f>
        <v>21240000</v>
      </c>
      <c r="E77" s="24">
        <f aca="true" t="shared" si="4" ref="E77:E102">D77/C77*100</f>
        <v>100</v>
      </c>
    </row>
    <row r="78" spans="1:5" ht="56.25">
      <c r="A78" s="6" t="s">
        <v>90</v>
      </c>
      <c r="B78" s="7" t="s">
        <v>43</v>
      </c>
      <c r="C78" s="24">
        <f>21240000</f>
        <v>21240000</v>
      </c>
      <c r="D78" s="26">
        <f>21240000</f>
        <v>21240000</v>
      </c>
      <c r="E78" s="24">
        <f t="shared" si="4"/>
        <v>100</v>
      </c>
    </row>
    <row r="79" spans="1:5" ht="56.25">
      <c r="A79" s="6" t="s">
        <v>118</v>
      </c>
      <c r="B79" s="17" t="s">
        <v>127</v>
      </c>
      <c r="C79" s="33">
        <f>C80</f>
        <v>377200</v>
      </c>
      <c r="D79" s="33">
        <f>D80</f>
        <v>377200</v>
      </c>
      <c r="E79" s="24">
        <f t="shared" si="4"/>
        <v>100</v>
      </c>
    </row>
    <row r="80" spans="1:5" ht="75">
      <c r="A80" s="6" t="s">
        <v>119</v>
      </c>
      <c r="B80" s="7" t="s">
        <v>128</v>
      </c>
      <c r="C80" s="33">
        <f>C81</f>
        <v>377200</v>
      </c>
      <c r="D80" s="33">
        <f>D81</f>
        <v>377200</v>
      </c>
      <c r="E80" s="24">
        <f t="shared" si="4"/>
        <v>100</v>
      </c>
    </row>
    <row r="81" spans="1:5" ht="75">
      <c r="A81" s="6" t="s">
        <v>120</v>
      </c>
      <c r="B81" s="7" t="s">
        <v>129</v>
      </c>
      <c r="C81" s="33">
        <f>377200</f>
        <v>377200</v>
      </c>
      <c r="D81" s="34">
        <f>377200</f>
        <v>377200</v>
      </c>
      <c r="E81" s="24">
        <f t="shared" si="4"/>
        <v>100</v>
      </c>
    </row>
    <row r="82" spans="1:5" ht="56.25">
      <c r="A82" s="6" t="s">
        <v>98</v>
      </c>
      <c r="B82" s="17" t="s">
        <v>130</v>
      </c>
      <c r="C82" s="33">
        <f>C95+C83+C86+C89+C92</f>
        <v>14319840.97</v>
      </c>
      <c r="D82" s="33">
        <f>D95+D83+D86+D89+D92</f>
        <v>14319840.969999999</v>
      </c>
      <c r="E82" s="24">
        <f t="shared" si="4"/>
        <v>99.99999999999999</v>
      </c>
    </row>
    <row r="83" spans="1:5" ht="168.75">
      <c r="A83" s="6" t="s">
        <v>121</v>
      </c>
      <c r="B83" s="7" t="s">
        <v>131</v>
      </c>
      <c r="C83" s="33">
        <f>C84</f>
        <v>2599199</v>
      </c>
      <c r="D83" s="33">
        <f>D84</f>
        <v>2599199</v>
      </c>
      <c r="E83" s="24">
        <f t="shared" si="4"/>
        <v>100</v>
      </c>
    </row>
    <row r="84" spans="1:5" ht="187.5">
      <c r="A84" s="6" t="s">
        <v>122</v>
      </c>
      <c r="B84" s="7" t="s">
        <v>132</v>
      </c>
      <c r="C84" s="33">
        <f>C85</f>
        <v>2599199</v>
      </c>
      <c r="D84" s="33">
        <f>D85</f>
        <v>2599199</v>
      </c>
      <c r="E84" s="24">
        <f t="shared" si="4"/>
        <v>100</v>
      </c>
    </row>
    <row r="85" spans="1:5" ht="187.5">
      <c r="A85" s="6" t="s">
        <v>123</v>
      </c>
      <c r="B85" s="7" t="s">
        <v>133</v>
      </c>
      <c r="C85" s="33">
        <f>2599199</f>
        <v>2599199</v>
      </c>
      <c r="D85" s="33">
        <f>2599199</f>
        <v>2599199</v>
      </c>
      <c r="E85" s="24">
        <f t="shared" si="4"/>
        <v>100</v>
      </c>
    </row>
    <row r="86" spans="1:5" ht="131.25">
      <c r="A86" s="6" t="s">
        <v>137</v>
      </c>
      <c r="B86" s="7" t="s">
        <v>157</v>
      </c>
      <c r="C86" s="33">
        <f>C87</f>
        <v>1710000</v>
      </c>
      <c r="D86" s="33">
        <f>D87</f>
        <v>1710000</v>
      </c>
      <c r="E86" s="24">
        <f t="shared" si="4"/>
        <v>100</v>
      </c>
    </row>
    <row r="87" spans="1:5" ht="150">
      <c r="A87" s="6" t="s">
        <v>138</v>
      </c>
      <c r="B87" s="7" t="s">
        <v>158</v>
      </c>
      <c r="C87" s="33">
        <f>C88</f>
        <v>1710000</v>
      </c>
      <c r="D87" s="33">
        <f>D88</f>
        <v>1710000</v>
      </c>
      <c r="E87" s="24">
        <f t="shared" si="4"/>
        <v>100</v>
      </c>
    </row>
    <row r="88" spans="1:5" ht="150">
      <c r="A88" s="6" t="s">
        <v>139</v>
      </c>
      <c r="B88" s="7" t="s">
        <v>158</v>
      </c>
      <c r="C88" s="33">
        <f>1556100+153900</f>
        <v>1710000</v>
      </c>
      <c r="D88" s="33">
        <f>1710000</f>
        <v>1710000</v>
      </c>
      <c r="E88" s="24">
        <f t="shared" si="4"/>
        <v>100</v>
      </c>
    </row>
    <row r="89" spans="1:5" ht="112.5">
      <c r="A89" s="6" t="s">
        <v>140</v>
      </c>
      <c r="B89" s="7" t="s">
        <v>141</v>
      </c>
      <c r="C89" s="33">
        <f>C90</f>
        <v>5865772.970000001</v>
      </c>
      <c r="D89" s="33">
        <f>D90</f>
        <v>5865772.97</v>
      </c>
      <c r="E89" s="24">
        <f t="shared" si="4"/>
        <v>99.99999999999999</v>
      </c>
    </row>
    <row r="90" spans="1:5" ht="131.25">
      <c r="A90" s="6" t="s">
        <v>142</v>
      </c>
      <c r="B90" s="7" t="s">
        <v>143</v>
      </c>
      <c r="C90" s="33">
        <f>C91</f>
        <v>5865772.970000001</v>
      </c>
      <c r="D90" s="33">
        <f>D91</f>
        <v>5865772.97</v>
      </c>
      <c r="E90" s="24">
        <f t="shared" si="4"/>
        <v>99.99999999999999</v>
      </c>
    </row>
    <row r="91" spans="1:5" ht="131.25">
      <c r="A91" s="6" t="s">
        <v>144</v>
      </c>
      <c r="B91" s="7" t="s">
        <v>143</v>
      </c>
      <c r="C91" s="33">
        <f>5337852.03+527920.94</f>
        <v>5865772.970000001</v>
      </c>
      <c r="D91" s="33">
        <f>5865772.97</f>
        <v>5865772.97</v>
      </c>
      <c r="E91" s="24">
        <f t="shared" si="4"/>
        <v>99.99999999999999</v>
      </c>
    </row>
    <row r="92" spans="1:5" ht="129.75" customHeight="1">
      <c r="A92" s="6" t="s">
        <v>145</v>
      </c>
      <c r="B92" s="7" t="s">
        <v>146</v>
      </c>
      <c r="C92" s="33">
        <f>C93</f>
        <v>500000</v>
      </c>
      <c r="D92" s="33">
        <f>D93</f>
        <v>500000</v>
      </c>
      <c r="E92" s="24">
        <f t="shared" si="4"/>
        <v>100</v>
      </c>
    </row>
    <row r="93" spans="1:5" ht="150">
      <c r="A93" s="6" t="s">
        <v>156</v>
      </c>
      <c r="B93" s="7" t="s">
        <v>147</v>
      </c>
      <c r="C93" s="33">
        <f>C94</f>
        <v>500000</v>
      </c>
      <c r="D93" s="33">
        <f>D94</f>
        <v>500000</v>
      </c>
      <c r="E93" s="24">
        <f t="shared" si="4"/>
        <v>100</v>
      </c>
    </row>
    <row r="94" spans="1:5" ht="150">
      <c r="A94" s="6" t="s">
        <v>148</v>
      </c>
      <c r="B94" s="7" t="s">
        <v>147</v>
      </c>
      <c r="C94" s="33">
        <f>500000</f>
        <v>500000</v>
      </c>
      <c r="D94" s="33">
        <f>500000</f>
        <v>500000</v>
      </c>
      <c r="E94" s="24">
        <f t="shared" si="4"/>
        <v>100</v>
      </c>
    </row>
    <row r="95" spans="1:5" ht="18.75">
      <c r="A95" s="6" t="s">
        <v>99</v>
      </c>
      <c r="B95" s="35" t="s">
        <v>161</v>
      </c>
      <c r="C95" s="24">
        <f>C96</f>
        <v>3644869</v>
      </c>
      <c r="D95" s="24">
        <f>D96</f>
        <v>3644869</v>
      </c>
      <c r="E95" s="24">
        <f t="shared" si="4"/>
        <v>100</v>
      </c>
    </row>
    <row r="96" spans="1:5" ht="37.5">
      <c r="A96" s="6" t="s">
        <v>100</v>
      </c>
      <c r="B96" s="7" t="s">
        <v>160</v>
      </c>
      <c r="C96" s="24">
        <f>C97</f>
        <v>3644869</v>
      </c>
      <c r="D96" s="24">
        <f>D97</f>
        <v>3644869</v>
      </c>
      <c r="E96" s="24">
        <f t="shared" si="4"/>
        <v>100</v>
      </c>
    </row>
    <row r="97" spans="1:5" ht="37.5">
      <c r="A97" s="6" t="s">
        <v>101</v>
      </c>
      <c r="B97" s="7" t="s">
        <v>159</v>
      </c>
      <c r="C97" s="24">
        <f>1000000+1962856+153900+395579-153900+286434</f>
        <v>3644869</v>
      </c>
      <c r="D97" s="26">
        <f>3644869</f>
        <v>3644869</v>
      </c>
      <c r="E97" s="24">
        <f t="shared" si="4"/>
        <v>100</v>
      </c>
    </row>
    <row r="98" spans="1:5" ht="18.75">
      <c r="A98" s="37" t="s">
        <v>149</v>
      </c>
      <c r="B98" s="38" t="s">
        <v>150</v>
      </c>
      <c r="C98" s="39">
        <f aca="true" t="shared" si="5" ref="C98:D100">C99</f>
        <v>2340000</v>
      </c>
      <c r="D98" s="39">
        <f t="shared" si="5"/>
        <v>2340000</v>
      </c>
      <c r="E98" s="24">
        <f t="shared" si="4"/>
        <v>100</v>
      </c>
    </row>
    <row r="99" spans="1:5" s="40" customFormat="1" ht="56.25" customHeight="1">
      <c r="A99" s="6" t="s">
        <v>151</v>
      </c>
      <c r="B99" s="7" t="s">
        <v>152</v>
      </c>
      <c r="C99" s="24">
        <f t="shared" si="5"/>
        <v>2340000</v>
      </c>
      <c r="D99" s="24">
        <f t="shared" si="5"/>
        <v>2340000</v>
      </c>
      <c r="E99" s="24">
        <f t="shared" si="4"/>
        <v>100</v>
      </c>
    </row>
    <row r="100" spans="1:5" ht="75">
      <c r="A100" s="6" t="s">
        <v>153</v>
      </c>
      <c r="B100" s="7" t="s">
        <v>154</v>
      </c>
      <c r="C100" s="24">
        <f t="shared" si="5"/>
        <v>2340000</v>
      </c>
      <c r="D100" s="24">
        <f t="shared" si="5"/>
        <v>2340000</v>
      </c>
      <c r="E100" s="24">
        <f t="shared" si="4"/>
        <v>100</v>
      </c>
    </row>
    <row r="101" spans="1:5" ht="75">
      <c r="A101" s="6" t="s">
        <v>155</v>
      </c>
      <c r="B101" s="7" t="s">
        <v>154</v>
      </c>
      <c r="C101" s="24">
        <f>2340000</f>
        <v>2340000</v>
      </c>
      <c r="D101" s="26">
        <f>2340000</f>
        <v>2340000</v>
      </c>
      <c r="E101" s="24">
        <f t="shared" si="4"/>
        <v>100</v>
      </c>
    </row>
    <row r="102" spans="1:5" s="48" customFormat="1" ht="18.75">
      <c r="A102" s="49" t="s">
        <v>134</v>
      </c>
      <c r="B102" s="49"/>
      <c r="C102" s="47">
        <f>C12+C73</f>
        <v>77731383.75999999</v>
      </c>
      <c r="D102" s="47">
        <f>D12+D73</f>
        <v>78656018.03999999</v>
      </c>
      <c r="E102" s="47">
        <f t="shared" si="4"/>
        <v>101.1895250480229</v>
      </c>
    </row>
    <row r="103" ht="18.75">
      <c r="E103" s="44"/>
    </row>
    <row r="104" ht="18.75">
      <c r="C104" s="36"/>
    </row>
    <row r="106" ht="18.75">
      <c r="C106" s="36"/>
    </row>
  </sheetData>
  <sheetProtection/>
  <mergeCells count="9">
    <mergeCell ref="A102:B102"/>
    <mergeCell ref="A8:E8"/>
    <mergeCell ref="A1:E1"/>
    <mergeCell ref="A2:E2"/>
    <mergeCell ref="A3:E3"/>
    <mergeCell ref="A4:E4"/>
    <mergeCell ref="A5:E5"/>
    <mergeCell ref="A6:E6"/>
    <mergeCell ref="A7:E7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Наталья Шутова</cp:lastModifiedBy>
  <cp:lastPrinted>2017-10-06T05:41:19Z</cp:lastPrinted>
  <dcterms:created xsi:type="dcterms:W3CDTF">2009-08-21T08:27:43Z</dcterms:created>
  <dcterms:modified xsi:type="dcterms:W3CDTF">2018-02-19T07:54:49Z</dcterms:modified>
  <cp:category/>
  <cp:version/>
  <cp:contentType/>
  <cp:contentStatus/>
</cp:coreProperties>
</file>