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<sst xmlns="http://schemas.openxmlformats.org/spreadsheetml/2006/main" count="87" uniqueCount="87">
  <si>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</si>
  <si>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</si>
  <si>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</si>
  <si>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</si>
  <si>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</si>
  <si>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</si>
  <si>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</si>
  <si>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</si>
  <si>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</si>
  <si>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</si>
  <si>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</si>
  <si>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</si>
  <si>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</si>
  <si>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</si>
  <si>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</si>
  <si>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</si>
  <si>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</si>
  <si>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</si>
  <si>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</si>
  <si>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</si>
  <si>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</si>
  <si>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</si>
  <si>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</si>
  <si>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</si>
  <si>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</si>
  <si>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</si>
  <si>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</si>
  <si>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</si>
  <si>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</si>
  <si>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</si>
  <si>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</si>
  <si>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</si>
  <si>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</si>
  <si>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</si>
  <si>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</si>
  <si>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</si>
  <si>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</si>
  <si>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</si>
  <si>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</si>
  <si>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</si>
  <si>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</si>
  <si>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</si>
  <si>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</si>
  <si>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</si>
  <si>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</si>
  <si>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</si>
  <si>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</si>
  <si>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</si>
  <si>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</si>
  <si>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</si>
  <si>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</si>
  <si>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</si>
  <si>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</si>
  <si>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</si>
  <si>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</si>
  <si>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</si>
  <si>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</si>
  <si>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</si>
  <si>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</si>
  <si>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</si>
  <si>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</si>
  <si>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</si>
  <si>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</si>
  <si>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</si>
  <si>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</si>
  <si>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</si>
  <si>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</si>
  <si>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</si>
  <si>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</si>
  <si>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</si>
  <si>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</si>
  <si>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</si>
  <si>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</si>
  <si>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</si>
  <si>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</si>
  <si>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</si>
  <si>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</si>
  <si>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</si>
  <si>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</si>
  <si>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</si>
  <si>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</si>
  <si>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</si>
  <si>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</si>
  <si>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</si>
  <si>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</si>
  <si>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3</t>
  </si>
  <si>
    <r>
      <t xml:space="preserve">от 30.11.2020 </t>
    </r>
    <r>
      <rPr>
        <sz val="14"/>
        <color indexed="8"/>
        <rFont val="Times New Roman"/>
        <family val="1"/>
      </rPr>
      <t>№ 28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</si>
</sst>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4" fontId="39" fillId="34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8" t="s">
        <v>85</v>
      </c>
      <c r="B1" s="28"/>
      <c r="C1" s="28"/>
      <c r="D1" s="28"/>
      <c r="E1" s="28"/>
      <c r="F1" s="21"/>
      <c r="G1" s="21"/>
      <c r="H1" s="21"/>
    </row>
    <row r="2" spans="1:8" ht="18.75">
      <c r="A2" s="28" t="s">
        <v>71</v>
      </c>
      <c r="B2" s="28"/>
      <c r="C2" s="28"/>
      <c r="D2" s="28"/>
      <c r="E2" s="28"/>
      <c r="F2" s="21"/>
      <c r="G2" s="21"/>
      <c r="H2" s="21"/>
    </row>
    <row r="3" spans="1:8" ht="18.75">
      <c r="A3" s="28" t="s">
        <v>72</v>
      </c>
      <c r="B3" s="28"/>
      <c r="C3" s="28"/>
      <c r="D3" s="28"/>
      <c r="E3" s="28"/>
      <c r="F3" s="21"/>
      <c r="G3" s="21"/>
      <c r="H3" s="21"/>
    </row>
    <row r="4" spans="1:8" ht="18.75">
      <c r="A4" s="28" t="s">
        <v>73</v>
      </c>
      <c r="B4" s="28"/>
      <c r="C4" s="28"/>
      <c r="D4" s="28"/>
      <c r="E4" s="28"/>
      <c r="F4" s="21"/>
      <c r="G4" s="21"/>
      <c r="H4" s="21"/>
    </row>
    <row r="5" spans="1:8" ht="75.75" customHeight="1">
      <c r="A5" s="36" t="s">
        <v>74</v>
      </c>
      <c r="B5" s="36"/>
      <c r="C5" s="36"/>
      <c r="D5" s="36"/>
      <c r="E5" s="36"/>
      <c r="F5" s="21"/>
      <c r="G5" s="21"/>
      <c r="H5" s="21"/>
    </row>
    <row r="6" spans="1:8" ht="18.75">
      <c r="A6" s="28" t="s">
        <v>75</v>
      </c>
      <c r="B6" s="28"/>
      <c r="C6" s="28"/>
      <c r="D6" s="28"/>
      <c r="E6" s="28"/>
      <c r="F6" s="21"/>
      <c r="G6" s="21"/>
      <c r="H6" s="21"/>
    </row>
    <row r="7" spans="1:8" ht="18.75">
      <c r="A7" s="28" t="s">
        <v>76</v>
      </c>
      <c r="B7" s="28"/>
      <c r="C7" s="28"/>
      <c r="D7" s="28"/>
      <c r="E7" s="28"/>
      <c r="F7" s="21"/>
      <c r="G7" s="21"/>
      <c r="H7" s="21"/>
    </row>
    <row r="8" spans="1:8" ht="18.75">
      <c r="A8" s="28" t="s">
        <v>86</v>
      </c>
      <c r="B8" s="28"/>
      <c r="C8" s="28"/>
      <c r="D8" s="28"/>
      <c r="E8" s="28"/>
      <c r="F8" s="21"/>
      <c r="G8" s="21"/>
      <c r="H8" s="21"/>
    </row>
    <row r="10" spans="1:5" ht="18.75">
      <c r="A10" s="28" t="s">
        <v>77</v>
      </c>
      <c r="B10" s="28"/>
      <c r="C10" s="28"/>
      <c r="D10" s="28"/>
      <c r="E10" s="28"/>
    </row>
    <row r="11" spans="1:5" ht="18.75">
      <c r="A11" s="28" t="s">
        <v>55</v>
      </c>
      <c r="B11" s="28"/>
      <c r="C11" s="28"/>
      <c r="D11" s="28"/>
      <c r="E11" s="28"/>
    </row>
    <row r="12" spans="1:5" ht="18.75">
      <c r="A12" s="28" t="s">
        <v>18</v>
      </c>
      <c r="B12" s="28"/>
      <c r="C12" s="28"/>
      <c r="D12" s="28"/>
      <c r="E12" s="28"/>
    </row>
    <row r="13" spans="1:5" ht="18.75">
      <c r="A13" s="28" t="s">
        <v>19</v>
      </c>
      <c r="B13" s="28"/>
      <c r="C13" s="28"/>
      <c r="D13" s="28"/>
      <c r="E13" s="28"/>
    </row>
    <row r="14" spans="1:5" ht="18.75">
      <c r="A14" s="28" t="s">
        <v>20</v>
      </c>
      <c r="B14" s="28"/>
      <c r="C14" s="28"/>
      <c r="D14" s="28"/>
      <c r="E14" s="28"/>
    </row>
    <row r="15" spans="1:5" ht="75" customHeight="1">
      <c r="A15" s="32" t="s">
        <v>59</v>
      </c>
      <c r="B15" s="32"/>
      <c r="C15" s="32"/>
      <c r="D15" s="32"/>
      <c r="E15" s="32"/>
    </row>
    <row r="16" spans="1:5" ht="20.25" customHeight="1">
      <c r="A16" s="28" t="s">
        <v>64</v>
      </c>
      <c r="B16" s="28"/>
      <c r="C16" s="28"/>
      <c r="D16" s="28"/>
      <c r="E16" s="28"/>
    </row>
    <row r="17" ht="18.75">
      <c r="A17" s="26"/>
    </row>
    <row r="18" spans="1:5" ht="57.75" customHeight="1">
      <c r="A18" s="31" t="s">
        <v>60</v>
      </c>
      <c r="B18" s="31"/>
      <c r="C18" s="31"/>
      <c r="D18" s="31"/>
      <c r="E18" s="31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33" t="s">
        <v>0</v>
      </c>
      <c r="B20" s="34" t="s">
        <v>1</v>
      </c>
      <c r="C20" s="33" t="s">
        <v>2</v>
      </c>
      <c r="D20" s="33"/>
      <c r="E20" s="33"/>
    </row>
    <row r="21" spans="1:5" ht="18.75" customHeight="1">
      <c r="A21" s="33"/>
      <c r="B21" s="35"/>
      <c r="C21" s="5" t="s">
        <v>54</v>
      </c>
      <c r="D21" s="5" t="s">
        <v>56</v>
      </c>
      <c r="E21" s="5" t="s">
        <v>61</v>
      </c>
    </row>
    <row r="22" spans="1:5" ht="18.75">
      <c r="A22" s="25">
        <v>1</v>
      </c>
      <c r="B22" s="27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SUM(C24:C30)</f>
        <v>7990430.130000001</v>
      </c>
      <c r="D23" s="8">
        <f>SUM(D24:D30)</f>
        <v>6879360.59</v>
      </c>
      <c r="E23" s="8">
        <f>SUM(E24:E30)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731884.6+5902.63+1782.59+64362.22</f>
        <v>803932.0399999999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13" customFormat="1" ht="81.75" customHeight="1">
      <c r="A27" s="10" t="s">
        <v>83</v>
      </c>
      <c r="B27" s="11" t="s">
        <v>84</v>
      </c>
      <c r="C27" s="1">
        <f>2100</f>
        <v>2100</v>
      </c>
      <c r="D27" s="1">
        <v>0</v>
      </c>
      <c r="E27" s="12">
        <v>0</v>
      </c>
    </row>
    <row r="28" spans="1:5" s="9" customFormat="1" ht="39" customHeight="1">
      <c r="A28" s="10" t="s">
        <v>62</v>
      </c>
      <c r="B28" s="14" t="s">
        <v>63</v>
      </c>
      <c r="C28" s="1">
        <f>1250000</f>
        <v>1250000</v>
      </c>
      <c r="D28" s="1">
        <f>0</f>
        <v>0</v>
      </c>
      <c r="E28" s="12">
        <f>0</f>
        <v>0</v>
      </c>
    </row>
    <row r="29" spans="1:5" ht="18.75">
      <c r="A29" s="10" t="s">
        <v>16</v>
      </c>
      <c r="B29" s="11" t="s">
        <v>4</v>
      </c>
      <c r="C29" s="1">
        <f>400000-23684.21-103529.15-53921-20000-100000</f>
        <v>98865.64000000001</v>
      </c>
      <c r="D29" s="1">
        <f>400000-100000</f>
        <v>300000</v>
      </c>
      <c r="E29" s="12">
        <f>400000-100000</f>
        <v>300000</v>
      </c>
    </row>
    <row r="30" spans="1:5" ht="18.75">
      <c r="A30" s="10" t="s">
        <v>17</v>
      </c>
      <c r="B30" s="11" t="s">
        <v>42</v>
      </c>
      <c r="C30" s="22">
        <f>100000+25000+72000+9000+60000+3315406.3+135278+1500+70000+100000+30000-1783.9+100000-100000+100000+88000-15000-12000+50000+50000+50000-2100-20331+20331-70000-1500</f>
        <v>4153800.4000000004</v>
      </c>
      <c r="D30" s="1">
        <f>30000+100000+29708.3+25000+90000+9000+300000+3315406.3+135278+1500+70000+100000-29708.3</f>
        <v>4176184.3</v>
      </c>
      <c r="E30" s="12">
        <f>30000+100000+29708.3+25000+90000+9000+300000+3315406.3+135278+1500+70000+100000</f>
        <v>4205892.6</v>
      </c>
    </row>
    <row r="31" spans="1:5" ht="56.25">
      <c r="A31" s="6" t="s">
        <v>21</v>
      </c>
      <c r="B31" s="7" t="s">
        <v>43</v>
      </c>
      <c r="C31" s="8">
        <f>SUM(C32:C34)</f>
        <v>400250</v>
      </c>
      <c r="D31" s="8">
        <f>SUM(D32:D34)</f>
        <v>373500</v>
      </c>
      <c r="E31" s="8">
        <f>SUM(E32:E34)</f>
        <v>373500</v>
      </c>
    </row>
    <row r="32" spans="1:5" s="13" customFormat="1" ht="57" customHeight="1">
      <c r="A32" s="10" t="s">
        <v>22</v>
      </c>
      <c r="B32" s="11" t="s">
        <v>5</v>
      </c>
      <c r="C32" s="22">
        <f>12000-12000</f>
        <v>0</v>
      </c>
      <c r="D32" s="1">
        <f>12000</f>
        <v>12000</v>
      </c>
      <c r="E32" s="12">
        <f>12000</f>
        <v>12000</v>
      </c>
    </row>
    <row r="33" spans="1:5" ht="26.25" customHeight="1">
      <c r="A33" s="10" t="s">
        <v>23</v>
      </c>
      <c r="B33" s="11" t="s">
        <v>44</v>
      </c>
      <c r="C33" s="1">
        <f>211500-44750</f>
        <v>166750</v>
      </c>
      <c r="D33" s="1">
        <f>211500</f>
        <v>211500</v>
      </c>
      <c r="E33" s="12">
        <f>211500</f>
        <v>211500</v>
      </c>
    </row>
    <row r="34" spans="1:5" ht="56.25">
      <c r="A34" s="10" t="s">
        <v>37</v>
      </c>
      <c r="B34" s="11" t="s">
        <v>38</v>
      </c>
      <c r="C34" s="22">
        <f>150000+83500</f>
        <v>233500</v>
      </c>
      <c r="D34" s="1">
        <f>150000</f>
        <v>150000</v>
      </c>
      <c r="E34" s="12">
        <f>150000</f>
        <v>150000</v>
      </c>
    </row>
    <row r="35" spans="1:5" ht="23.25" customHeight="1">
      <c r="A35" s="6" t="s">
        <v>24</v>
      </c>
      <c r="B35" s="7" t="s">
        <v>45</v>
      </c>
      <c r="C35" s="8">
        <f>SUM(C36:C39)</f>
        <v>44622388.64999999</v>
      </c>
      <c r="D35" s="8">
        <f>SUM(D36:D39)</f>
        <v>21851183.64</v>
      </c>
      <c r="E35" s="8">
        <f>SUM(E36:E39)</f>
        <v>19089803.71</v>
      </c>
    </row>
    <row r="36" spans="1:5" s="23" customFormat="1" ht="23.25" customHeight="1">
      <c r="A36" s="10" t="s">
        <v>79</v>
      </c>
      <c r="B36" s="11" t="s">
        <v>80</v>
      </c>
      <c r="C36" s="1">
        <f>100000+134008.46</f>
        <v>234008.46</v>
      </c>
      <c r="D36" s="1">
        <f>0</f>
        <v>0</v>
      </c>
      <c r="E36" s="1">
        <f>0</f>
        <v>0</v>
      </c>
    </row>
    <row r="37" spans="1:5" ht="18.75">
      <c r="A37" s="10" t="s">
        <v>25</v>
      </c>
      <c r="B37" s="11" t="s">
        <v>6</v>
      </c>
      <c r="C37" s="1">
        <f>2000000+824058.19-58.86+158075.22</f>
        <v>2982074.5500000003</v>
      </c>
      <c r="D37" s="1">
        <f>2000000+823999.33</f>
        <v>2823999.33</v>
      </c>
      <c r="E37" s="12">
        <f>2000000</f>
        <v>2000000</v>
      </c>
    </row>
    <row r="38" spans="1:5" ht="18.75">
      <c r="A38" s="10" t="s">
        <v>26</v>
      </c>
      <c r="B38" s="11" t="s">
        <v>46</v>
      </c>
      <c r="C38" s="22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+353378.5-948.88-992.15-705.86-4770.54-515.84+28840</f>
        <v>41378405.63999999</v>
      </c>
      <c r="D38" s="1">
        <f>12509682.2+3268020+342600+1900000+389044-991424.61+3284665.36-1735402.64+12025454.95-12025454.95</f>
        <v>18967184.31</v>
      </c>
      <c r="E38" s="12">
        <f>11409682.2+2836441+342600+1900000+389044-2161500-1171549.11+3485085.62</f>
        <v>17029803.71</v>
      </c>
    </row>
    <row r="39" spans="1:5" ht="37.5">
      <c r="A39" s="10" t="s">
        <v>27</v>
      </c>
      <c r="B39" s="11" t="s">
        <v>39</v>
      </c>
      <c r="C39" s="1">
        <f>27900</f>
        <v>27900</v>
      </c>
      <c r="D39" s="1">
        <f>60000</f>
        <v>60000</v>
      </c>
      <c r="E39" s="12">
        <f>60000</f>
        <v>60000</v>
      </c>
    </row>
    <row r="40" spans="1:5" ht="37.5">
      <c r="A40" s="6" t="s">
        <v>28</v>
      </c>
      <c r="B40" s="7" t="s">
        <v>47</v>
      </c>
      <c r="C40" s="8">
        <f>SUM(C41:C44)</f>
        <v>117769622.55999999</v>
      </c>
      <c r="D40" s="8">
        <f>SUM(D41:D44)</f>
        <v>27887289.05</v>
      </c>
      <c r="E40" s="8">
        <f>SUM(E41:E44)</f>
        <v>16503659.87</v>
      </c>
    </row>
    <row r="41" spans="1:5" ht="18.75">
      <c r="A41" s="10" t="s">
        <v>30</v>
      </c>
      <c r="B41" s="15" t="s">
        <v>32</v>
      </c>
      <c r="C41" s="1">
        <f>230000+1200000+60000+100103+200000+49873.41-60000+139115.73+108888+53921-14944.64-108888-186116.65+50295.39</f>
        <v>1822247.24</v>
      </c>
      <c r="D41" s="1">
        <f>230000+1348056.37+60000+100103+233625.22-60000-100103</f>
        <v>1811681.59</v>
      </c>
      <c r="E41" s="12">
        <f>230000+1348056.37+60000+100103+243032.65</f>
        <v>1981192.02</v>
      </c>
    </row>
    <row r="42" spans="1:5" ht="18.75">
      <c r="A42" s="10" t="s">
        <v>29</v>
      </c>
      <c r="B42" s="11" t="s">
        <v>7</v>
      </c>
      <c r="C42" s="1">
        <f>353572+300000+2046140.36+1099598.52+2400000+36000+30000+1000000+1112337.02+1218145+50000+50000+50000-292333+148000-148000-50721.73-242036.44+454266.45+50989-4052-95948-100000+25000+395733.55+680865.05+53101+6394.88+108888-135821.26+156150+63725+50000+279380-164052+50000+135821.26</f>
        <v>11171142.660000002</v>
      </c>
      <c r="D42" s="1">
        <f>353572+300000+2400000+36000+1735402.64-353572-244616.03-36000</f>
        <v>4190786.6099999994</v>
      </c>
      <c r="E42" s="12">
        <f>353572+300000+2400000+36000</f>
        <v>3089572</v>
      </c>
    </row>
    <row r="43" spans="1:5" ht="18.75">
      <c r="A43" s="10" t="s">
        <v>31</v>
      </c>
      <c r="B43" s="11" t="s">
        <v>48</v>
      </c>
      <c r="C43" s="22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-13271.62-925+30000+15000-64630.2-30000+368256.47-265693+32000-32000+168163+611743.53+180000+30000-2500-16500</f>
        <v>48916101.07999999</v>
      </c>
      <c r="D43" s="1">
        <f>200000+2993648.79+1829257+6300000+142242.06+254873+525000+239800-300000-300000-5263.16+10005263.16</f>
        <v>21884820.85</v>
      </c>
      <c r="E43" s="12">
        <f>200000+2993648.79+1829257+6300000+142242.06+254873+525000+239800-651925-400000</f>
        <v>11432895.85</v>
      </c>
    </row>
    <row r="44" spans="1:5" ht="37.5">
      <c r="A44" s="10" t="s">
        <v>57</v>
      </c>
      <c r="B44" s="16" t="s">
        <v>58</v>
      </c>
      <c r="C44" s="1">
        <f>50000+55800000+450000-55800000+55850000-343500-146000-368.43+0.01</f>
        <v>55860131.58</v>
      </c>
      <c r="D44" s="1">
        <f>0</f>
        <v>0</v>
      </c>
      <c r="E44" s="12">
        <f>0</f>
        <v>0</v>
      </c>
    </row>
    <row r="45" spans="1:5" ht="18.75">
      <c r="A45" s="6" t="s">
        <v>33</v>
      </c>
      <c r="B45" s="7" t="s">
        <v>8</v>
      </c>
      <c r="C45" s="8">
        <f>SUM(C46:C47)</f>
        <v>50720</v>
      </c>
      <c r="D45" s="8">
        <f>SUM(D46:D47)</f>
        <v>38720</v>
      </c>
      <c r="E45" s="8">
        <f>SUM(E46:E47)</f>
        <v>38720</v>
      </c>
    </row>
    <row r="46" spans="1:5" s="23" customFormat="1" ht="37.5" customHeight="1">
      <c r="A46" s="10" t="s">
        <v>82</v>
      </c>
      <c r="B46" s="24" t="s">
        <v>81</v>
      </c>
      <c r="C46" s="1">
        <f>12000</f>
        <v>12000</v>
      </c>
      <c r="D46" s="1">
        <f>0</f>
        <v>0</v>
      </c>
      <c r="E46" s="1">
        <f>0</f>
        <v>0</v>
      </c>
    </row>
    <row r="47" spans="1:5" ht="18.75">
      <c r="A47" s="10" t="s">
        <v>34</v>
      </c>
      <c r="B47" s="11" t="s">
        <v>9</v>
      </c>
      <c r="C47" s="1">
        <f>33440+5280</f>
        <v>38720</v>
      </c>
      <c r="D47" s="1">
        <f>33440+5280</f>
        <v>38720</v>
      </c>
      <c r="E47" s="12">
        <f>33440+5280</f>
        <v>38720</v>
      </c>
    </row>
    <row r="48" spans="1:5" ht="18.75">
      <c r="A48" s="6" t="s">
        <v>35</v>
      </c>
      <c r="B48" s="7" t="s">
        <v>49</v>
      </c>
      <c r="C48" s="8">
        <f>C49</f>
        <v>36599676.56</v>
      </c>
      <c r="D48" s="8">
        <f>D49</f>
        <v>19276091.94</v>
      </c>
      <c r="E48" s="8">
        <f>E49</f>
        <v>19328174.51</v>
      </c>
    </row>
    <row r="49" spans="1:5" ht="18.75">
      <c r="A49" s="10" t="s">
        <v>36</v>
      </c>
      <c r="B49" s="11" t="s">
        <v>50</v>
      </c>
      <c r="C49" s="22">
        <f>16828896.79+318928+150000+4700258+1121650.92+200000+10526.32-391294-200000+210526.32-10526.32-355944.43+355944.43+684210.53+13000000-100000-113000+113000-244823+244823-66934+66934+10500-30000+66150+29850</f>
        <v>36599676.56</v>
      </c>
      <c r="D49" s="1">
        <f>17210319.94+318928+150000+1596844</f>
        <v>19276091.94</v>
      </c>
      <c r="E49" s="12">
        <f>17262402.51+318928+150000+1596844</f>
        <v>19328174.51</v>
      </c>
    </row>
    <row r="50" spans="1:5" ht="18.75">
      <c r="A50" s="6">
        <v>1000</v>
      </c>
      <c r="B50" s="7" t="s">
        <v>51</v>
      </c>
      <c r="C50" s="8">
        <f>SUM(C51:C52)</f>
        <v>1536614.8099999998</v>
      </c>
      <c r="D50" s="8">
        <f>SUM(D51:D52)</f>
        <v>1736068.19</v>
      </c>
      <c r="E50" s="8">
        <f>SUM(E51:E52)</f>
        <v>1736068.19</v>
      </c>
    </row>
    <row r="51" spans="1:5" ht="18.75">
      <c r="A51" s="10">
        <v>1001</v>
      </c>
      <c r="B51" s="11" t="s">
        <v>10</v>
      </c>
      <c r="C51" s="1">
        <f>208000+5251.15</f>
        <v>213251.15</v>
      </c>
      <c r="D51" s="1">
        <f>208000</f>
        <v>208000</v>
      </c>
      <c r="E51" s="12">
        <f>208000</f>
        <v>208000</v>
      </c>
    </row>
    <row r="52" spans="1:5" ht="18.75">
      <c r="A52" s="10">
        <v>1003</v>
      </c>
      <c r="B52" s="11" t="s">
        <v>52</v>
      </c>
      <c r="C52" s="1">
        <f>1041212.27+358800+59464.7+773472.28-773472.28-279684.27+1783.9-79115.73+773472.28-358888+100000-550000-188000-41474.64+20000+465793.15</f>
        <v>1323363.66</v>
      </c>
      <c r="D52" s="1">
        <f>1061628.19+466440</f>
        <v>1528068.19</v>
      </c>
      <c r="E52" s="12">
        <f>1061628.19+466440</f>
        <v>1528068.19</v>
      </c>
    </row>
    <row r="53" spans="1:5" ht="18.75">
      <c r="A53" s="6">
        <v>1100</v>
      </c>
      <c r="B53" s="7" t="s">
        <v>11</v>
      </c>
      <c r="C53" s="8">
        <f>C54</f>
        <v>47856</v>
      </c>
      <c r="D53" s="8">
        <f>D54</f>
        <v>235840</v>
      </c>
      <c r="E53" s="8">
        <f>E54</f>
        <v>235840</v>
      </c>
    </row>
    <row r="54" spans="1:5" ht="18.75">
      <c r="A54" s="10">
        <v>1102</v>
      </c>
      <c r="B54" s="11" t="s">
        <v>12</v>
      </c>
      <c r="C54" s="22">
        <f>77000+128840+17856-25000-45000-47150-28840-29850</f>
        <v>47856</v>
      </c>
      <c r="D54" s="1">
        <f>77000+158840</f>
        <v>235840</v>
      </c>
      <c r="E54" s="12">
        <f>77000+158840</f>
        <v>235840</v>
      </c>
    </row>
    <row r="55" spans="1:5" s="18" customFormat="1" ht="57" customHeight="1">
      <c r="A55" s="6" t="s">
        <v>65</v>
      </c>
      <c r="B55" s="17" t="s">
        <v>67</v>
      </c>
      <c r="C55" s="8">
        <f>C56</f>
        <v>36279.18</v>
      </c>
      <c r="D55" s="8">
        <f>D56</f>
        <v>30582.25</v>
      </c>
      <c r="E55" s="8">
        <f>E56</f>
        <v>10706.75</v>
      </c>
    </row>
    <row r="56" spans="1:5" ht="38.25" customHeight="1">
      <c r="A56" s="10" t="s">
        <v>66</v>
      </c>
      <c r="B56" s="19" t="s">
        <v>68</v>
      </c>
      <c r="C56" s="1">
        <f>36279.18</f>
        <v>36279.18</v>
      </c>
      <c r="D56" s="1">
        <f>30582.25</f>
        <v>30582.25</v>
      </c>
      <c r="E56" s="12">
        <f>10706.75</f>
        <v>10706.75</v>
      </c>
    </row>
    <row r="57" spans="1:5" ht="23.25" customHeight="1">
      <c r="A57" s="29" t="s">
        <v>53</v>
      </c>
      <c r="B57" s="30"/>
      <c r="C57" s="8">
        <f>C23+C31+C35+C40+C45+C48+C50+C53+C55</f>
        <v>209053837.89</v>
      </c>
      <c r="D57" s="8">
        <f>D23+D31+D35+D40+D45+D48+D50+D53+D55</f>
        <v>78308635.66</v>
      </c>
      <c r="E57" s="8">
        <f>E23+E31+E35+E40+E45+E48+E50+E53+E55</f>
        <v>64246386.36</v>
      </c>
    </row>
    <row r="58" spans="1:5" s="13" customFormat="1" ht="17.25" customHeight="1">
      <c r="A58" s="2"/>
      <c r="B58" s="2"/>
      <c r="C58" s="2"/>
      <c r="D58" s="2"/>
      <c r="E58" s="20" t="s">
        <v>78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  <mergeCell ref="A6:E6"/>
    <mergeCell ref="A7:E7"/>
    <mergeCell ref="A8:E8"/>
    <mergeCell ref="A57:B57"/>
    <mergeCell ref="A18:E18"/>
    <mergeCell ref="A15:E15"/>
    <mergeCell ref="A16:E16"/>
    <mergeCell ref="A20:A21"/>
    <mergeCell ref="A14:E14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2020-12-01T06:49:18Z</dcterms:modified>
  <cp:category/>
  <cp:version/>
  <cp:contentType/>
  <cp:contentStatus/>
</cp:coreProperties>
</file>